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Bank Pitch/Models/"/>
    </mc:Choice>
  </mc:AlternateContent>
  <xr:revisionPtr revIDLastSave="0" documentId="13_ncr:1_{C39F8857-5162-4F41-A139-A33724F7AF37}" xr6:coauthVersionLast="45" xr6:coauthVersionMax="45" xr10:uidLastSave="{00000000-0000-0000-0000-000000000000}"/>
  <bookViews>
    <workbookView xWindow="0" yWindow="460" windowWidth="28800" windowHeight="16160" xr2:uid="{8310BA24-F408-1249-9BC6-0ACEE6945365}"/>
  </bookViews>
  <sheets>
    <sheet name="Simplified DDM" sheetId="2" r:id="rId1"/>
    <sheet name="Balance Sheet" sheetId="7" r:id="rId2"/>
    <sheet name="Income Statement" sheetId="9" r:id="rId3"/>
    <sheet name="Comps" sheetId="12" r:id="rId4"/>
    <sheet name="Allowance" sheetId="8" r:id="rId5"/>
    <sheet name="Segment Revenue" sheetId="10" r:id="rId6"/>
    <sheet name="Economy" sheetId="6" r:id="rId7"/>
    <sheet name="Stock Data" sheetId="1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2" l="1"/>
  <c r="L42" i="2"/>
  <c r="L43" i="2"/>
  <c r="L41" i="2"/>
  <c r="J41" i="2"/>
  <c r="E44" i="2"/>
  <c r="N29" i="2" s="1"/>
  <c r="J42" i="2" l="1"/>
  <c r="O29" i="2"/>
  <c r="P29" i="2"/>
  <c r="Q29" i="2"/>
  <c r="R29" i="2"/>
  <c r="K29" i="2"/>
  <c r="S29" i="2"/>
  <c r="L29" i="2"/>
  <c r="T29" i="2"/>
  <c r="M29" i="2"/>
  <c r="N12" i="7"/>
  <c r="O12" i="7"/>
  <c r="P12" i="7"/>
  <c r="Q12" i="7"/>
  <c r="R12" i="7"/>
  <c r="S12" i="7"/>
  <c r="T12" i="7"/>
  <c r="M12" i="7"/>
  <c r="N11" i="7"/>
  <c r="O11" i="7" s="1"/>
  <c r="P11" i="7" s="1"/>
  <c r="Q11" i="7" s="1"/>
  <c r="R11" i="7" s="1"/>
  <c r="L32" i="2"/>
  <c r="K32" i="2"/>
  <c r="M36" i="9"/>
  <c r="B49" i="6"/>
  <c r="B45" i="6"/>
  <c r="B46" i="6" s="1"/>
  <c r="B47" i="6" s="1"/>
  <c r="B48" i="6" s="1"/>
  <c r="B27" i="6"/>
  <c r="B28" i="6"/>
  <c r="B29" i="6"/>
  <c r="B30" i="6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26" i="6"/>
  <c r="Q3" i="9"/>
  <c r="R3" i="9" s="1"/>
  <c r="S3" i="9" s="1"/>
  <c r="T3" i="9" s="1"/>
  <c r="U3" i="9" s="1"/>
  <c r="V12" i="1"/>
  <c r="V11" i="1"/>
  <c r="V10" i="1"/>
  <c r="V9" i="1"/>
  <c r="V8" i="1"/>
  <c r="V7" i="1"/>
  <c r="V6" i="1"/>
  <c r="V5" i="1"/>
  <c r="V4" i="1"/>
  <c r="S21" i="1"/>
  <c r="J10" i="2"/>
  <c r="L29" i="9"/>
  <c r="L27" i="9"/>
  <c r="L15" i="9"/>
  <c r="L13" i="9"/>
  <c r="L9" i="9"/>
  <c r="K8" i="2"/>
  <c r="K14" i="2" s="1"/>
  <c r="T22" i="2"/>
  <c r="S5" i="2"/>
  <c r="T5" i="2" s="1"/>
  <c r="R5" i="2"/>
  <c r="Q23" i="2"/>
  <c r="J19" i="2"/>
  <c r="K19" i="2" s="1"/>
  <c r="L19" i="2" s="1"/>
  <c r="M19" i="2" s="1"/>
  <c r="N19" i="2" s="1"/>
  <c r="O19" i="2" s="1"/>
  <c r="P19" i="2" s="1"/>
  <c r="I19" i="2"/>
  <c r="I25" i="2" s="1"/>
  <c r="H19" i="2"/>
  <c r="H25" i="2" s="1"/>
  <c r="G19" i="2"/>
  <c r="G25" i="2" s="1"/>
  <c r="F19" i="2"/>
  <c r="F25" i="2" s="1"/>
  <c r="J18" i="2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I18" i="2"/>
  <c r="J22" i="2" s="1"/>
  <c r="H18" i="2"/>
  <c r="G18" i="2"/>
  <c r="F18" i="2"/>
  <c r="E19" i="2"/>
  <c r="E25" i="2" s="1"/>
  <c r="E18" i="2"/>
  <c r="E22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K12" i="2"/>
  <c r="F23" i="2"/>
  <c r="G23" i="2"/>
  <c r="H23" i="2"/>
  <c r="I23" i="2"/>
  <c r="J23" i="2"/>
  <c r="K23" i="2"/>
  <c r="L23" i="2"/>
  <c r="M23" i="2"/>
  <c r="N23" i="2"/>
  <c r="O23" i="2"/>
  <c r="P23" i="2"/>
  <c r="E23" i="2"/>
  <c r="O28" i="6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AB28" i="6" s="1"/>
  <c r="AC28" i="6" s="1"/>
  <c r="AD28" i="6" s="1"/>
  <c r="AE28" i="6" s="1"/>
  <c r="AF28" i="6" s="1"/>
  <c r="AG28" i="6" s="1"/>
  <c r="Q36" i="12"/>
  <c r="Q34" i="12"/>
  <c r="Q33" i="12"/>
  <c r="Q32" i="12"/>
  <c r="Q31" i="12"/>
  <c r="Q30" i="12"/>
  <c r="Q29" i="12"/>
  <c r="Q28" i="12"/>
  <c r="M96" i="12"/>
  <c r="J96" i="12"/>
  <c r="G96" i="12"/>
  <c r="D96" i="12"/>
  <c r="M75" i="12"/>
  <c r="J69" i="12"/>
  <c r="G70" i="12"/>
  <c r="D75" i="12"/>
  <c r="R41" i="12"/>
  <c r="N41" i="12"/>
  <c r="M41" i="12"/>
  <c r="L41" i="12"/>
  <c r="I41" i="12"/>
  <c r="G41" i="12"/>
  <c r="F41" i="12"/>
  <c r="R40" i="12"/>
  <c r="N40" i="12"/>
  <c r="M40" i="12"/>
  <c r="L40" i="12"/>
  <c r="I40" i="12"/>
  <c r="G40" i="12"/>
  <c r="F40" i="12"/>
  <c r="R39" i="12"/>
  <c r="N39" i="12"/>
  <c r="M39" i="12"/>
  <c r="L39" i="12"/>
  <c r="I39" i="12"/>
  <c r="G39" i="12"/>
  <c r="F39" i="12"/>
  <c r="R38" i="12"/>
  <c r="N38" i="12"/>
  <c r="M38" i="12"/>
  <c r="L38" i="12"/>
  <c r="I38" i="12"/>
  <c r="G38" i="12"/>
  <c r="F38" i="12"/>
  <c r="G18" i="12"/>
  <c r="I18" i="12"/>
  <c r="L18" i="12"/>
  <c r="M18" i="12"/>
  <c r="N18" i="12"/>
  <c r="P18" i="12"/>
  <c r="R18" i="12"/>
  <c r="G19" i="12"/>
  <c r="I19" i="12"/>
  <c r="L19" i="12"/>
  <c r="M19" i="12"/>
  <c r="N19" i="12"/>
  <c r="P19" i="12"/>
  <c r="R19" i="12"/>
  <c r="G20" i="12"/>
  <c r="I20" i="12"/>
  <c r="L20" i="12"/>
  <c r="M20" i="12"/>
  <c r="N20" i="12"/>
  <c r="P20" i="12"/>
  <c r="R20" i="12"/>
  <c r="G21" i="12"/>
  <c r="I21" i="12"/>
  <c r="L21" i="12"/>
  <c r="M21" i="12"/>
  <c r="N21" i="12"/>
  <c r="P21" i="12"/>
  <c r="R21" i="12"/>
  <c r="F21" i="12"/>
  <c r="F20" i="12"/>
  <c r="F19" i="12"/>
  <c r="F18" i="12"/>
  <c r="K9" i="2" l="1"/>
  <c r="E15" i="2"/>
  <c r="J25" i="2"/>
  <c r="G22" i="2"/>
  <c r="F22" i="2"/>
  <c r="I22" i="2"/>
  <c r="Q19" i="2"/>
  <c r="R19" i="2" s="1"/>
  <c r="S19" i="2" s="1"/>
  <c r="T19" i="2" s="1"/>
  <c r="H22" i="2"/>
  <c r="P32" i="12"/>
  <c r="O36" i="12"/>
  <c r="J36" i="12"/>
  <c r="K36" i="12" s="1"/>
  <c r="H36" i="12"/>
  <c r="O34" i="12"/>
  <c r="J34" i="12"/>
  <c r="K34" i="12" s="1"/>
  <c r="H34" i="12"/>
  <c r="O33" i="12"/>
  <c r="J33" i="12"/>
  <c r="K33" i="12" s="1"/>
  <c r="H33" i="12"/>
  <c r="O32" i="12"/>
  <c r="J32" i="12"/>
  <c r="K32" i="12" s="1"/>
  <c r="H32" i="12"/>
  <c r="O31" i="12"/>
  <c r="J31" i="12"/>
  <c r="K31" i="12" s="1"/>
  <c r="H31" i="12"/>
  <c r="O30" i="12"/>
  <c r="J30" i="12"/>
  <c r="K30" i="12" s="1"/>
  <c r="H30" i="12"/>
  <c r="O29" i="12"/>
  <c r="J29" i="12"/>
  <c r="K29" i="12" s="1"/>
  <c r="H29" i="12"/>
  <c r="O28" i="12"/>
  <c r="J28" i="12"/>
  <c r="H28" i="12"/>
  <c r="Q9" i="12"/>
  <c r="Q10" i="12"/>
  <c r="Q11" i="12"/>
  <c r="Q12" i="12"/>
  <c r="Q13" i="12"/>
  <c r="Q14" i="12"/>
  <c r="Q16" i="12"/>
  <c r="H9" i="12"/>
  <c r="H10" i="12"/>
  <c r="H11" i="12"/>
  <c r="H12" i="12"/>
  <c r="H13" i="12"/>
  <c r="H14" i="12"/>
  <c r="H16" i="12"/>
  <c r="J10" i="12"/>
  <c r="K10" i="12" s="1"/>
  <c r="J11" i="12"/>
  <c r="K11" i="12" s="1"/>
  <c r="S11" i="12" s="1"/>
  <c r="J12" i="12"/>
  <c r="K12" i="12" s="1"/>
  <c r="J13" i="12"/>
  <c r="K13" i="12" s="1"/>
  <c r="J14" i="12"/>
  <c r="J16" i="12"/>
  <c r="K16" i="12" s="1"/>
  <c r="K14" i="12"/>
  <c r="J9" i="12"/>
  <c r="K9" i="12" s="1"/>
  <c r="S9" i="12" s="1"/>
  <c r="J8" i="12"/>
  <c r="H8" i="12"/>
  <c r="Q8" i="12"/>
  <c r="P6" i="10"/>
  <c r="O6" i="10"/>
  <c r="N6" i="10"/>
  <c r="M6" i="10"/>
  <c r="P5" i="10"/>
  <c r="O5" i="10"/>
  <c r="N5" i="10"/>
  <c r="M5" i="10"/>
  <c r="P4" i="10"/>
  <c r="O4" i="10"/>
  <c r="N4" i="10"/>
  <c r="M4" i="10"/>
  <c r="P3" i="10"/>
  <c r="P7" i="10" s="1"/>
  <c r="O3" i="10"/>
  <c r="O7" i="10" s="1"/>
  <c r="N3" i="10"/>
  <c r="N7" i="10" s="1"/>
  <c r="M3" i="10"/>
  <c r="M7" i="10" s="1"/>
  <c r="L5" i="10"/>
  <c r="L4" i="10"/>
  <c r="L3" i="10"/>
  <c r="L6" i="10"/>
  <c r="L7" i="10"/>
  <c r="E7" i="10"/>
  <c r="F7" i="10"/>
  <c r="G7" i="10"/>
  <c r="H7" i="10"/>
  <c r="D7" i="10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6" i="6"/>
  <c r="K6" i="6"/>
  <c r="L7" i="6"/>
  <c r="L8" i="6" s="1"/>
  <c r="J9" i="2"/>
  <c r="F8" i="2"/>
  <c r="G8" i="2"/>
  <c r="G10" i="2" s="1"/>
  <c r="H8" i="2"/>
  <c r="I8" i="2"/>
  <c r="E8" i="2"/>
  <c r="J7" i="2"/>
  <c r="F6" i="2"/>
  <c r="G6" i="2"/>
  <c r="H6" i="2"/>
  <c r="I6" i="2"/>
  <c r="E6" i="2"/>
  <c r="F26" i="2"/>
  <c r="G26" i="2"/>
  <c r="H26" i="2"/>
  <c r="I26" i="2"/>
  <c r="J26" i="2"/>
  <c r="E26" i="2"/>
  <c r="D38" i="9"/>
  <c r="D39" i="9" s="1"/>
  <c r="E38" i="9"/>
  <c r="F38" i="9"/>
  <c r="G38" i="9"/>
  <c r="G39" i="9"/>
  <c r="J39" i="9"/>
  <c r="I39" i="9"/>
  <c r="H39" i="9"/>
  <c r="F39" i="9"/>
  <c r="E39" i="9"/>
  <c r="K39" i="9"/>
  <c r="E3" i="9"/>
  <c r="F3" i="9" s="1"/>
  <c r="G3" i="9" s="1"/>
  <c r="H3" i="9" s="1"/>
  <c r="I3" i="9" s="1"/>
  <c r="E39" i="2"/>
  <c r="E36" i="2"/>
  <c r="D34" i="7"/>
  <c r="E34" i="7" s="1"/>
  <c r="F34" i="7" s="1"/>
  <c r="G34" i="7" s="1"/>
  <c r="H34" i="7" s="1"/>
  <c r="D24" i="7"/>
  <c r="E24" i="7" s="1"/>
  <c r="F24" i="7" s="1"/>
  <c r="G24" i="7" s="1"/>
  <c r="H24" i="7" s="1"/>
  <c r="E12" i="7"/>
  <c r="F12" i="7" s="1"/>
  <c r="G12" i="7" s="1"/>
  <c r="H12" i="7" s="1"/>
  <c r="D12" i="7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H2" i="7"/>
  <c r="E2" i="7"/>
  <c r="F2" i="7" s="1"/>
  <c r="G2" i="7" s="1"/>
  <c r="D2" i="7"/>
  <c r="J34" i="8"/>
  <c r="I34" i="8"/>
  <c r="H34" i="8"/>
  <c r="G34" i="8"/>
  <c r="F34" i="8"/>
  <c r="E34" i="8"/>
  <c r="J33" i="8"/>
  <c r="I33" i="8"/>
  <c r="J32" i="8"/>
  <c r="I32" i="8"/>
  <c r="H32" i="8"/>
  <c r="H33" i="8" s="1"/>
  <c r="G32" i="8"/>
  <c r="G33" i="8" s="1"/>
  <c r="G6" i="8" s="1"/>
  <c r="F32" i="8"/>
  <c r="F33" i="8" s="1"/>
  <c r="E32" i="8"/>
  <c r="E33" i="8" s="1"/>
  <c r="E35" i="8" s="1"/>
  <c r="J27" i="8"/>
  <c r="I27" i="8"/>
  <c r="H27" i="8"/>
  <c r="J25" i="8"/>
  <c r="I25" i="8"/>
  <c r="H25" i="8"/>
  <c r="G25" i="8"/>
  <c r="G27" i="8" s="1"/>
  <c r="F25" i="8"/>
  <c r="F27" i="8" s="1"/>
  <c r="F5" i="8" s="1"/>
  <c r="J22" i="8"/>
  <c r="J21" i="8"/>
  <c r="I21" i="8"/>
  <c r="I22" i="8" s="1"/>
  <c r="H21" i="8"/>
  <c r="H22" i="8" s="1"/>
  <c r="G21" i="8"/>
  <c r="G22" i="8" s="1"/>
  <c r="F21" i="8"/>
  <c r="F22" i="8" s="1"/>
  <c r="F12" i="8" s="1"/>
  <c r="G12" i="8" s="1"/>
  <c r="H12" i="8" s="1"/>
  <c r="I12" i="8" s="1"/>
  <c r="J12" i="8" s="1"/>
  <c r="E13" i="8"/>
  <c r="G11" i="8"/>
  <c r="G13" i="8" s="1"/>
  <c r="F11" i="8"/>
  <c r="F13" i="8" s="1"/>
  <c r="I9" i="2" l="1"/>
  <c r="I10" i="2"/>
  <c r="H9" i="2"/>
  <c r="H10" i="2"/>
  <c r="F9" i="2"/>
  <c r="F10" i="2"/>
  <c r="E9" i="2"/>
  <c r="E10" i="2"/>
  <c r="G7" i="2"/>
  <c r="F7" i="2"/>
  <c r="I7" i="2"/>
  <c r="H7" i="2"/>
  <c r="E7" i="2"/>
  <c r="S12" i="12"/>
  <c r="S10" i="12"/>
  <c r="P41" i="12"/>
  <c r="P39" i="12"/>
  <c r="P40" i="12"/>
  <c r="P38" i="12"/>
  <c r="K28" i="12"/>
  <c r="S28" i="12" s="1"/>
  <c r="J39" i="12"/>
  <c r="J40" i="12"/>
  <c r="J38" i="12"/>
  <c r="J41" i="12"/>
  <c r="K8" i="12"/>
  <c r="J18" i="12"/>
  <c r="J21" i="12"/>
  <c r="J20" i="12"/>
  <c r="J19" i="12"/>
  <c r="O18" i="12"/>
  <c r="O21" i="12"/>
  <c r="O19" i="12"/>
  <c r="O20" i="12"/>
  <c r="Q19" i="12"/>
  <c r="Q18" i="12"/>
  <c r="Q20" i="12"/>
  <c r="Q21" i="12"/>
  <c r="O38" i="12"/>
  <c r="O40" i="12"/>
  <c r="O41" i="12"/>
  <c r="O39" i="12"/>
  <c r="H20" i="12"/>
  <c r="H21" i="12"/>
  <c r="H18" i="12"/>
  <c r="H19" i="12"/>
  <c r="Q40" i="12"/>
  <c r="H39" i="12"/>
  <c r="H40" i="12"/>
  <c r="H41" i="12"/>
  <c r="H38" i="12"/>
  <c r="S31" i="12"/>
  <c r="S30" i="12"/>
  <c r="S29" i="12"/>
  <c r="S36" i="12"/>
  <c r="S16" i="12"/>
  <c r="S34" i="12"/>
  <c r="S14" i="12"/>
  <c r="S13" i="12"/>
  <c r="S33" i="12"/>
  <c r="L9" i="6"/>
  <c r="K8" i="6"/>
  <c r="K7" i="6"/>
  <c r="G9" i="2"/>
  <c r="E7" i="8"/>
  <c r="E8" i="8" s="1"/>
  <c r="E9" i="8" s="1"/>
  <c r="E14" i="8" s="1"/>
  <c r="F30" i="8"/>
  <c r="F35" i="8" s="1"/>
  <c r="G5" i="8"/>
  <c r="H6" i="8"/>
  <c r="H11" i="8"/>
  <c r="R20" i="2" l="1"/>
  <c r="S20" i="2"/>
  <c r="L6" i="2"/>
  <c r="L8" i="2" s="1"/>
  <c r="T20" i="2"/>
  <c r="R6" i="2"/>
  <c r="P20" i="2"/>
  <c r="O20" i="2"/>
  <c r="Q20" i="2"/>
  <c r="N20" i="2"/>
  <c r="M20" i="2"/>
  <c r="L20" i="2"/>
  <c r="K20" i="2"/>
  <c r="Q6" i="2"/>
  <c r="Q8" i="2" s="1"/>
  <c r="Q38" i="12"/>
  <c r="S32" i="12"/>
  <c r="S38" i="12" s="1"/>
  <c r="K38" i="12"/>
  <c r="K41" i="12"/>
  <c r="K39" i="12"/>
  <c r="K40" i="12"/>
  <c r="Q39" i="12"/>
  <c r="Q41" i="12"/>
  <c r="K21" i="12"/>
  <c r="K18" i="12"/>
  <c r="K19" i="12"/>
  <c r="K20" i="12"/>
  <c r="S8" i="12"/>
  <c r="L10" i="6"/>
  <c r="K9" i="6"/>
  <c r="I6" i="8"/>
  <c r="H5" i="8"/>
  <c r="F7" i="8"/>
  <c r="F8" i="8" s="1"/>
  <c r="F9" i="8" s="1"/>
  <c r="F14" i="8" s="1"/>
  <c r="G30" i="8"/>
  <c r="G35" i="8" s="1"/>
  <c r="H13" i="8"/>
  <c r="I11" i="8"/>
  <c r="L9" i="2" l="1"/>
  <c r="L14" i="2"/>
  <c r="S6" i="2"/>
  <c r="Q14" i="2"/>
  <c r="R7" i="2"/>
  <c r="R13" i="2"/>
  <c r="R8" i="2"/>
  <c r="Q13" i="2"/>
  <c r="L7" i="2"/>
  <c r="L13" i="2"/>
  <c r="K13" i="2"/>
  <c r="K16" i="2" s="1"/>
  <c r="K7" i="2"/>
  <c r="S39" i="12"/>
  <c r="S40" i="12"/>
  <c r="S41" i="12"/>
  <c r="S21" i="12"/>
  <c r="S20" i="12"/>
  <c r="S19" i="12"/>
  <c r="S18" i="12"/>
  <c r="L11" i="6"/>
  <c r="K10" i="6"/>
  <c r="I5" i="8"/>
  <c r="H30" i="8"/>
  <c r="H35" i="8" s="1"/>
  <c r="G7" i="8"/>
  <c r="G8" i="8" s="1"/>
  <c r="G9" i="8" s="1"/>
  <c r="G14" i="8" s="1"/>
  <c r="I13" i="8"/>
  <c r="J11" i="8"/>
  <c r="J13" i="8" s="1"/>
  <c r="J6" i="8"/>
  <c r="K25" i="2" l="1"/>
  <c r="L12" i="2"/>
  <c r="K26" i="2"/>
  <c r="T6" i="2"/>
  <c r="R9" i="2"/>
  <c r="R14" i="2"/>
  <c r="S8" i="2"/>
  <c r="S13" i="2"/>
  <c r="S7" i="2"/>
  <c r="L12" i="6"/>
  <c r="K11" i="6"/>
  <c r="H7" i="8"/>
  <c r="H8" i="8" s="1"/>
  <c r="H9" i="8" s="1"/>
  <c r="H14" i="8" s="1"/>
  <c r="I30" i="8"/>
  <c r="I35" i="8" s="1"/>
  <c r="J5" i="8"/>
  <c r="S14" i="2" l="1"/>
  <c r="S9" i="2"/>
  <c r="T8" i="2"/>
  <c r="T7" i="2"/>
  <c r="T13" i="2"/>
  <c r="L13" i="6"/>
  <c r="K12" i="6"/>
  <c r="J30" i="8"/>
  <c r="J35" i="8" s="1"/>
  <c r="J7" i="8" s="1"/>
  <c r="J8" i="8" s="1"/>
  <c r="J9" i="8" s="1"/>
  <c r="J14" i="8" s="1"/>
  <c r="I7" i="8"/>
  <c r="I8" i="8" s="1"/>
  <c r="I9" i="8" s="1"/>
  <c r="I14" i="8" s="1"/>
  <c r="T14" i="2" l="1"/>
  <c r="T9" i="2"/>
  <c r="L14" i="6"/>
  <c r="K13" i="6"/>
  <c r="E40" i="2"/>
  <c r="L15" i="6" l="1"/>
  <c r="K14" i="6"/>
  <c r="L16" i="6" l="1"/>
  <c r="K15" i="6"/>
  <c r="L17" i="6" l="1"/>
  <c r="K16" i="6"/>
  <c r="L18" i="6" l="1"/>
  <c r="K17" i="6"/>
  <c r="L19" i="6" l="1"/>
  <c r="K18" i="6"/>
  <c r="L20" i="6" l="1"/>
  <c r="K19" i="6"/>
  <c r="L21" i="6" l="1"/>
  <c r="K20" i="6"/>
  <c r="L22" i="6" l="1"/>
  <c r="K21" i="6"/>
  <c r="L23" i="6" l="1"/>
  <c r="K22" i="6"/>
  <c r="L24" i="6" l="1"/>
  <c r="K23" i="6"/>
  <c r="L25" i="6" l="1"/>
  <c r="K25" i="6" s="1"/>
  <c r="K24" i="6"/>
  <c r="O6" i="2"/>
  <c r="O8" i="2" s="1"/>
  <c r="M6" i="2"/>
  <c r="M8" i="2" s="1"/>
  <c r="N6" i="2"/>
  <c r="N8" i="2" s="1"/>
  <c r="P6" i="2"/>
  <c r="P8" i="2" s="1"/>
  <c r="N14" i="2" l="1"/>
  <c r="N9" i="2"/>
  <c r="M14" i="2"/>
  <c r="M9" i="2"/>
  <c r="P14" i="2"/>
  <c r="P9" i="2"/>
  <c r="Q9" i="2"/>
  <c r="O14" i="2"/>
  <c r="O9" i="2"/>
  <c r="N7" i="2"/>
  <c r="N13" i="2"/>
  <c r="Q7" i="2"/>
  <c r="P13" i="2"/>
  <c r="M7" i="2"/>
  <c r="M13" i="2"/>
  <c r="O13" i="2"/>
  <c r="O7" i="2"/>
  <c r="P7" i="2"/>
  <c r="L16" i="2"/>
  <c r="L26" i="2" s="1"/>
  <c r="E53" i="2" l="1"/>
  <c r="M12" i="2"/>
  <c r="M16" i="2" s="1"/>
  <c r="N12" i="2" s="1"/>
  <c r="N16" i="2" s="1"/>
  <c r="O12" i="2" s="1"/>
  <c r="O16" i="2" s="1"/>
  <c r="L25" i="2"/>
  <c r="M26" i="2" l="1"/>
  <c r="M25" i="2"/>
  <c r="N25" i="2"/>
  <c r="N26" i="2"/>
  <c r="O25" i="2"/>
  <c r="O26" i="2"/>
  <c r="P12" i="2"/>
  <c r="P16" i="2" s="1"/>
  <c r="P26" i="2" l="1"/>
  <c r="Q12" i="2"/>
  <c r="Q16" i="2" s="1"/>
  <c r="P25" i="2"/>
  <c r="R12" i="2" l="1"/>
  <c r="R16" i="2" s="1"/>
  <c r="Q25" i="2"/>
  <c r="Q26" i="2"/>
  <c r="S12" i="2" l="1"/>
  <c r="S16" i="2" s="1"/>
  <c r="R26" i="2"/>
  <c r="R25" i="2"/>
  <c r="T12" i="2" l="1"/>
  <c r="T16" i="2" s="1"/>
  <c r="E50" i="2" s="1"/>
  <c r="E52" i="2" s="1"/>
  <c r="S25" i="2"/>
  <c r="S26" i="2"/>
  <c r="E54" i="2" l="1"/>
  <c r="E57" i="2" s="1"/>
  <c r="T26" i="2"/>
  <c r="T25" i="2"/>
  <c r="E60" i="2" l="1"/>
</calcChain>
</file>

<file path=xl/sharedStrings.xml><?xml version="1.0" encoding="utf-8"?>
<sst xmlns="http://schemas.openxmlformats.org/spreadsheetml/2006/main" count="335" uniqueCount="231">
  <si>
    <t>Date</t>
  </si>
  <si>
    <t>High</t>
  </si>
  <si>
    <t>Low</t>
  </si>
  <si>
    <t>Adj Close</t>
  </si>
  <si>
    <t>Volume</t>
  </si>
  <si>
    <t>Dividend Discount Model - Simplified Version</t>
  </si>
  <si>
    <t>Historical</t>
  </si>
  <si>
    <t>Projected</t>
  </si>
  <si>
    <t xml:space="preserve">  Plus: Net Income</t>
  </si>
  <si>
    <t>Total Assets</t>
  </si>
  <si>
    <t>Tier 1 Ratio:</t>
  </si>
  <si>
    <t>Discount Period</t>
  </si>
  <si>
    <t>PV of Dividends:</t>
  </si>
  <si>
    <t>Total Assets:</t>
  </si>
  <si>
    <t>Risk-Weighted Assets:</t>
  </si>
  <si>
    <t>Net Income:</t>
  </si>
  <si>
    <t xml:space="preserve">  % Growth:</t>
  </si>
  <si>
    <t>Dividends:</t>
  </si>
  <si>
    <t xml:space="preserve">  Payout Ratio:</t>
  </si>
  <si>
    <t>Beginning Shareholders' Equity:</t>
  </si>
  <si>
    <t>Ending Shareholder's Equity:</t>
  </si>
  <si>
    <t>Simplified DDM Assumptions:</t>
  </si>
  <si>
    <t>Minimum Tier 1 Ratio:</t>
  </si>
  <si>
    <t>Starting Total Assets:</t>
  </si>
  <si>
    <t>Initial Risk-Weighted Assets:</t>
  </si>
  <si>
    <t>RWA % Total Assets:</t>
  </si>
  <si>
    <t>Return on Assets:</t>
  </si>
  <si>
    <t>Cost of Equity:</t>
  </si>
  <si>
    <t>Terminal Value Calculation:</t>
  </si>
  <si>
    <t xml:space="preserve">  Terminal P/BV Multiple:</t>
  </si>
  <si>
    <t xml:space="preserve">  Terminal Value:</t>
  </si>
  <si>
    <t xml:space="preserve">  PV of Terminal Value:</t>
  </si>
  <si>
    <t xml:space="preserve">  PV of Dividends:</t>
  </si>
  <si>
    <t>Present Value:</t>
  </si>
  <si>
    <t xml:space="preserve">  Diluted Shares Outstanding:</t>
  </si>
  <si>
    <t>Implied Share Price:</t>
  </si>
  <si>
    <t>Current Share Price:</t>
  </si>
  <si>
    <t>Premium (Discount) to Implied Price:</t>
  </si>
  <si>
    <t>-</t>
  </si>
  <si>
    <t>Other Assets</t>
  </si>
  <si>
    <t>Other Liabilities</t>
  </si>
  <si>
    <t>Total Liabilities</t>
  </si>
  <si>
    <t>Total Shareholders' Equity</t>
  </si>
  <si>
    <t>Assets</t>
  </si>
  <si>
    <t>Rate</t>
  </si>
  <si>
    <t>Tenor</t>
  </si>
  <si>
    <t>Yield Curve</t>
  </si>
  <si>
    <t>Year</t>
  </si>
  <si>
    <t>Cash and Cash Equivalents</t>
  </si>
  <si>
    <t>Collateralized Agreements</t>
  </si>
  <si>
    <t>Customer &amp; Other Receivables</t>
  </si>
  <si>
    <t>Trading Assets</t>
  </si>
  <si>
    <t>Investments</t>
  </si>
  <si>
    <t>Loans</t>
  </si>
  <si>
    <t>Liabilities and Shareholder's Equity</t>
  </si>
  <si>
    <t>Deposits</t>
  </si>
  <si>
    <t>Collateralized Financings</t>
  </si>
  <si>
    <t>Customer and Other Payables</t>
  </si>
  <si>
    <t>Trading Liabilities</t>
  </si>
  <si>
    <t>Unsecured Short-Term Borrowings</t>
  </si>
  <si>
    <t>Unsecured Long-Term Borrowings</t>
  </si>
  <si>
    <t>Shareholders' Equity</t>
  </si>
  <si>
    <t>Total Liabilities &amp; Equity</t>
  </si>
  <si>
    <t>Capital Ratios and SLR</t>
  </si>
  <si>
    <t>CET1 Equity</t>
  </si>
  <si>
    <t>Standardized Capital Rules</t>
  </si>
  <si>
    <t xml:space="preserve">  RWAs</t>
  </si>
  <si>
    <t xml:space="preserve">  CET1 Ratio</t>
  </si>
  <si>
    <t>Advanced Capital Rules</t>
  </si>
  <si>
    <t>Supplementary Leverage Ratio</t>
  </si>
  <si>
    <t>Common Shareholders' Equity</t>
  </si>
  <si>
    <t>Preferred Stock</t>
  </si>
  <si>
    <t>Goodwill and Identifiable Intangible Assets</t>
  </si>
  <si>
    <t>Tangible Common Shareholders' Equity</t>
  </si>
  <si>
    <t>$ in Billions exept per share data</t>
  </si>
  <si>
    <t>ROTCE</t>
  </si>
  <si>
    <t>ROTCE:</t>
  </si>
  <si>
    <t>Accounting for loan loss reserves</t>
  </si>
  <si>
    <t>BALANCE SHEET</t>
  </si>
  <si>
    <t>Cash</t>
  </si>
  <si>
    <t>Gross loans</t>
  </si>
  <si>
    <t>Less: Allowance for loan losses (reserves)</t>
  </si>
  <si>
    <t>Net loans</t>
  </si>
  <si>
    <t>Liabilities</t>
  </si>
  <si>
    <t>Equity</t>
  </si>
  <si>
    <t>Balance check</t>
  </si>
  <si>
    <t>INCOME STATEMENT</t>
  </si>
  <si>
    <t>Net interest income</t>
  </si>
  <si>
    <t>Recoveries</t>
  </si>
  <si>
    <t>+</t>
  </si>
  <si>
    <t>Provision for credit losses</t>
  </si>
  <si>
    <t xml:space="preserve">+ </t>
  </si>
  <si>
    <t>Unprovisioned charge offs</t>
  </si>
  <si>
    <t>Less: Total provision for credit losses expense (income)</t>
  </si>
  <si>
    <t>Equals: Pretax income</t>
  </si>
  <si>
    <t>CASH FLOW STATEMENT</t>
  </si>
  <si>
    <t>Cash inflows/outflows from net interest income</t>
  </si>
  <si>
    <t>Cash inflows/outflows from loans</t>
  </si>
  <si>
    <t>Net cash flow impact</t>
  </si>
  <si>
    <t>Allowance for loan losses (reserves) - BOP</t>
  </si>
  <si>
    <t>Loans charged off</t>
  </si>
  <si>
    <t>Charged off loans that have been recovered</t>
  </si>
  <si>
    <t>Net charge-offs</t>
  </si>
  <si>
    <t>Allowance for loan losses  - EOP</t>
  </si>
  <si>
    <t>$ millions</t>
  </si>
  <si>
    <t>Revenues</t>
  </si>
  <si>
    <t>Investment Banking</t>
  </si>
  <si>
    <t>Investment Management</t>
  </si>
  <si>
    <t>Commission and Fees</t>
  </si>
  <si>
    <t>Market Making</t>
  </si>
  <si>
    <t>Other Principle Transactions</t>
  </si>
  <si>
    <t>Total Non-Interest Revenues</t>
  </si>
  <si>
    <t>Interest Income</t>
  </si>
  <si>
    <t>Interest Expense</t>
  </si>
  <si>
    <t>Net Interest Income</t>
  </si>
  <si>
    <t>Total Net Revenues</t>
  </si>
  <si>
    <t>Provision for Credit Losses</t>
  </si>
  <si>
    <t>Operating Expenses</t>
  </si>
  <si>
    <t>Compensation and Benefits</t>
  </si>
  <si>
    <t>Trading Fees</t>
  </si>
  <si>
    <t>Market Development</t>
  </si>
  <si>
    <t>Comms &amp; Tech</t>
  </si>
  <si>
    <t>Depreciation &amp; Amortization</t>
  </si>
  <si>
    <t>Occupancy</t>
  </si>
  <si>
    <t>Professional Fees</t>
  </si>
  <si>
    <t>Other Expenses</t>
  </si>
  <si>
    <t>Total Operating Expenses</t>
  </si>
  <si>
    <t>Pretax Earnings</t>
  </si>
  <si>
    <t>Preferred Dividends</t>
  </si>
  <si>
    <t>Provision for Taxes</t>
  </si>
  <si>
    <t>Net Earnings</t>
  </si>
  <si>
    <t>Net Income to Common</t>
  </si>
  <si>
    <t>Headcount</t>
  </si>
  <si>
    <t>Diliuted Shares</t>
  </si>
  <si>
    <t>Buybacks</t>
  </si>
  <si>
    <t>Common Dividends</t>
  </si>
  <si>
    <t>Capital Returned to Common</t>
  </si>
  <si>
    <t>Income Statement ($ in millions)</t>
  </si>
  <si>
    <t>to common</t>
  </si>
  <si>
    <t>Quarter</t>
  </si>
  <si>
    <t>GDP Growth</t>
  </si>
  <si>
    <t xml:space="preserve">Investment Management </t>
  </si>
  <si>
    <t>Investing and Lending</t>
  </si>
  <si>
    <t>Markets</t>
  </si>
  <si>
    <t>Total</t>
  </si>
  <si>
    <t>(USD $ in Millions Except Per Share and Per Unit Data</t>
  </si>
  <si>
    <t>Adjusted Tangible Book Value</t>
  </si>
  <si>
    <t>Adjusted Net</t>
  </si>
  <si>
    <t>Share</t>
  </si>
  <si>
    <t>Diluted</t>
  </si>
  <si>
    <t>LTM</t>
  </si>
  <si>
    <t>Inc. Growth</t>
  </si>
  <si>
    <t>Company Name</t>
  </si>
  <si>
    <t>Ticker</t>
  </si>
  <si>
    <t>Price</t>
  </si>
  <si>
    <t>Shares</t>
  </si>
  <si>
    <t>Citigroup Inc.</t>
  </si>
  <si>
    <t>NYSE:C</t>
  </si>
  <si>
    <t>Citizens Financial Group, Inc.</t>
  </si>
  <si>
    <t>NYSE:CFG</t>
  </si>
  <si>
    <t>Morgan Stanley</t>
  </si>
  <si>
    <t>NYSE:MS</t>
  </si>
  <si>
    <t>Wells Fargo &amp; Company</t>
  </si>
  <si>
    <t>NYSE:WFC</t>
  </si>
  <si>
    <t>Bank of America Corporation</t>
  </si>
  <si>
    <t>NYSE:BAC</t>
  </si>
  <si>
    <t>JPMorgan Chase &amp; Co.</t>
  </si>
  <si>
    <t>NYSE:JPM</t>
  </si>
  <si>
    <t>US Bank</t>
  </si>
  <si>
    <t>NYSE:USB</t>
  </si>
  <si>
    <t>The Goldman Sachs Group, Inc.</t>
  </si>
  <si>
    <t>NYSE:GS</t>
  </si>
  <si>
    <t>Comparable Companies - Pre Covid-19 - 4Q2019</t>
  </si>
  <si>
    <t>Comparable Companies - Post Covid-19 - 2Q2020</t>
  </si>
  <si>
    <t>Adjusted ROTCE</t>
  </si>
  <si>
    <t>Per Share</t>
  </si>
  <si>
    <t>P / TBV</t>
  </si>
  <si>
    <t>RWAs</t>
  </si>
  <si>
    <t>Cost of</t>
  </si>
  <si>
    <t>Beta</t>
  </si>
  <si>
    <t>Equity Risk Premium:</t>
  </si>
  <si>
    <t>Ten Year Yield, 12/31:</t>
  </si>
  <si>
    <t>5Y Monthly</t>
  </si>
  <si>
    <t>EPS</t>
  </si>
  <si>
    <t xml:space="preserve">RWA % of </t>
  </si>
  <si>
    <t>4Q2019</t>
  </si>
  <si>
    <t>1Q2020</t>
  </si>
  <si>
    <t>(QoQ)</t>
  </si>
  <si>
    <t>Median</t>
  </si>
  <si>
    <t>Mean</t>
  </si>
  <si>
    <t>BAC</t>
  </si>
  <si>
    <t>C</t>
  </si>
  <si>
    <t>cfg</t>
  </si>
  <si>
    <t>ms</t>
  </si>
  <si>
    <t>wfc</t>
  </si>
  <si>
    <t>jpm</t>
  </si>
  <si>
    <t>usb</t>
  </si>
  <si>
    <t>gs</t>
  </si>
  <si>
    <t>(15Y)</t>
  </si>
  <si>
    <t>Ten Year Yield, 3/31:</t>
  </si>
  <si>
    <t>Cost of Equity Calculations:</t>
  </si>
  <si>
    <t>Total Asset Growth Rate:</t>
  </si>
  <si>
    <t>GDP Growth Rate:</t>
  </si>
  <si>
    <t>LT Asset Growth:</t>
  </si>
  <si>
    <t xml:space="preserve">  Less: Total Capital Return</t>
  </si>
  <si>
    <t xml:space="preserve">  Adjustments:</t>
  </si>
  <si>
    <t>Quarterly Projections</t>
  </si>
  <si>
    <t>Annual Projections</t>
  </si>
  <si>
    <t>Company</t>
  </si>
  <si>
    <t>% of Portfolio</t>
  </si>
  <si>
    <t>NDIC Portfolio</t>
  </si>
  <si>
    <t>TMT</t>
  </si>
  <si>
    <t>Energy</t>
  </si>
  <si>
    <t>C&amp;R</t>
  </si>
  <si>
    <t>Russell 2000</t>
  </si>
  <si>
    <t>S&amp;P 500</t>
  </si>
  <si>
    <t>Industrials</t>
  </si>
  <si>
    <t>Healthcare</t>
  </si>
  <si>
    <t>NIM</t>
  </si>
  <si>
    <t>Statement of Stockholders' Equity ($mm)</t>
  </si>
  <si>
    <t>Assets ($bn)</t>
  </si>
  <si>
    <t>Monthly Basis:</t>
  </si>
  <si>
    <t>Bull Case:</t>
  </si>
  <si>
    <t>Cost of Equity</t>
  </si>
  <si>
    <t>Exit Multiple</t>
  </si>
  <si>
    <t>Bear Case:</t>
  </si>
  <si>
    <t>Base Case:</t>
  </si>
  <si>
    <t>Valuation</t>
  </si>
  <si>
    <t>Upside (Downside)</t>
  </si>
  <si>
    <t>Exp. Earnings 2Q</t>
  </si>
  <si>
    <t xml:space="preserve"> Exp.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</si>
</sst>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yyyy"/>
    <numFmt numFmtId="171" formatCode="#,##0.0_);\(#,##0.0\)"/>
    <numFmt numFmtId="172" formatCode="0.0%"/>
    <numFmt numFmtId="176" formatCode="m/d/yy;@"/>
    <numFmt numFmtId="177" formatCode="m/d/yyyy;@"/>
    <numFmt numFmtId="178" formatCode="0.0"/>
    <numFmt numFmtId="182" formatCode="_(* #,##0.0_);_(* \(#,##0.0\);_(* &quot;-&quot;?_);_(@_)"/>
    <numFmt numFmtId="184" formatCode="_(&quot;$&quot;* #,##0.0_);_(&quot;$&quot;* \(#,##0.0\);_(&quot;$&quot;* &quot;-&quot;?_);_(@_)"/>
    <numFmt numFmtId="186" formatCode="_(&quot;$&quot;* #,##0.00_);_(&quot;$&quot;* \(#,##0.00\);_(&quot;$&quot;* &quot;-&quot;_);_(@_)"/>
    <numFmt numFmtId="187" formatCode="0.00\x"/>
    <numFmt numFmtId="188" formatCode="_(* #,##0.0_);_(* \(#,##0.0\);_(* &quot;-&quot;??_);_(@_)"/>
    <numFmt numFmtId="195" formatCode="_(&quot;$&quot;* #,##0_);_(&quot;$&quot;* \(#,##0\);_(&quot;$&quot;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color rgb="FF2A2A2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444444"/>
      <name val="Arial"/>
      <family val="2"/>
    </font>
    <font>
      <sz val="11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14" fontId="0" fillId="0" borderId="0" xfId="0" applyNumberFormat="1"/>
    <xf numFmtId="14" fontId="4" fillId="0" borderId="0" xfId="0" applyNumberFormat="1" applyFont="1"/>
    <xf numFmtId="0" fontId="3" fillId="0" borderId="0" xfId="0" applyFont="1"/>
    <xf numFmtId="44" fontId="3" fillId="0" borderId="0" xfId="2" applyFont="1"/>
    <xf numFmtId="16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0" fillId="0" borderId="9" xfId="0" applyBorder="1"/>
    <xf numFmtId="0" fontId="0" fillId="0" borderId="10" xfId="0" applyBorder="1"/>
    <xf numFmtId="0" fontId="2" fillId="0" borderId="7" xfId="0" applyFont="1" applyFill="1" applyBorder="1"/>
    <xf numFmtId="44" fontId="0" fillId="0" borderId="0" xfId="2" applyFont="1" applyBorder="1"/>
    <xf numFmtId="44" fontId="0" fillId="0" borderId="1" xfId="2" applyFont="1" applyBorder="1"/>
    <xf numFmtId="171" fontId="0" fillId="0" borderId="0" xfId="0" applyNumberFormat="1" applyBorder="1"/>
    <xf numFmtId="171" fontId="0" fillId="0" borderId="0" xfId="2" applyNumberFormat="1" applyFont="1" applyBorder="1"/>
    <xf numFmtId="171" fontId="0" fillId="0" borderId="1" xfId="2" applyNumberFormat="1" applyFont="1" applyBorder="1"/>
    <xf numFmtId="172" fontId="0" fillId="0" borderId="0" xfId="3" applyNumberFormat="1" applyFont="1" applyBorder="1"/>
    <xf numFmtId="171" fontId="2" fillId="0" borderId="0" xfId="0" applyNumberFormat="1" applyFont="1" applyBorder="1"/>
    <xf numFmtId="0" fontId="2" fillId="0" borderId="0" xfId="0" applyFont="1" applyBorder="1"/>
    <xf numFmtId="44" fontId="2" fillId="0" borderId="1" xfId="2" applyFont="1" applyBorder="1"/>
    <xf numFmtId="0" fontId="2" fillId="2" borderId="3" xfId="0" applyFont="1" applyFill="1" applyBorder="1"/>
    <xf numFmtId="0" fontId="5" fillId="0" borderId="0" xfId="0" applyFont="1"/>
    <xf numFmtId="10" fontId="0" fillId="0" borderId="0" xfId="0" applyNumberFormat="1"/>
    <xf numFmtId="10" fontId="5" fillId="0" borderId="0" xfId="0" applyNumberFormat="1" applyFont="1"/>
    <xf numFmtId="44" fontId="0" fillId="0" borderId="0" xfId="2" applyFont="1"/>
    <xf numFmtId="9" fontId="0" fillId="0" borderId="0" xfId="0" applyNumberFormat="1"/>
    <xf numFmtId="172" fontId="2" fillId="2" borderId="3" xfId="0" applyNumberFormat="1" applyFont="1" applyFill="1" applyBorder="1"/>
    <xf numFmtId="171" fontId="2" fillId="2" borderId="3" xfId="0" applyNumberFormat="1" applyFont="1" applyFill="1" applyBorder="1"/>
    <xf numFmtId="172" fontId="6" fillId="0" borderId="0" xfId="3" applyNumberFormat="1" applyFont="1" applyBorder="1"/>
    <xf numFmtId="0" fontId="7" fillId="0" borderId="0" xfId="0" applyFont="1"/>
    <xf numFmtId="2" fontId="2" fillId="0" borderId="0" xfId="0" applyNumberFormat="1" applyFont="1"/>
    <xf numFmtId="10" fontId="7" fillId="0" borderId="0" xfId="3" applyNumberFormat="1" applyFont="1"/>
    <xf numFmtId="14" fontId="2" fillId="0" borderId="0" xfId="0" applyNumberFormat="1" applyFont="1"/>
    <xf numFmtId="0" fontId="0" fillId="0" borderId="0" xfId="0" applyFont="1"/>
    <xf numFmtId="10" fontId="0" fillId="0" borderId="0" xfId="0" applyNumberFormat="1" applyFont="1"/>
    <xf numFmtId="9" fontId="0" fillId="0" borderId="0" xfId="3" applyFont="1"/>
    <xf numFmtId="172" fontId="0" fillId="0" borderId="0" xfId="3" applyNumberFormat="1" applyFont="1"/>
    <xf numFmtId="10" fontId="0" fillId="0" borderId="0" xfId="3" applyNumberFormat="1" applyFont="1"/>
    <xf numFmtId="0" fontId="8" fillId="0" borderId="0" xfId="0" applyFont="1"/>
    <xf numFmtId="0" fontId="0" fillId="0" borderId="11" xfId="0" applyBorder="1"/>
    <xf numFmtId="176" fontId="0" fillId="3" borderId="12" xfId="0" applyNumberFormat="1" applyFill="1" applyBorder="1" applyAlignment="1">
      <alignment horizontal="right"/>
    </xf>
    <xf numFmtId="176" fontId="0" fillId="3" borderId="13" xfId="0" applyNumberFormat="1" applyFill="1" applyBorder="1" applyAlignment="1">
      <alignment horizontal="right" wrapText="1"/>
    </xf>
    <xf numFmtId="176" fontId="0" fillId="3" borderId="14" xfId="0" applyNumberFormat="1" applyFill="1" applyBorder="1" applyAlignment="1">
      <alignment horizontal="right" wrapText="1"/>
    </xf>
    <xf numFmtId="176" fontId="0" fillId="3" borderId="12" xfId="0" applyNumberFormat="1" applyFill="1" applyBorder="1" applyAlignment="1">
      <alignment horizontal="right" wrapText="1"/>
    </xf>
    <xf numFmtId="0" fontId="9" fillId="3" borderId="0" xfId="0" applyFont="1" applyFill="1"/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11" fillId="3" borderId="15" xfId="0" applyFont="1" applyFill="1" applyBorder="1"/>
    <xf numFmtId="0" fontId="12" fillId="3" borderId="16" xfId="0" applyFont="1" applyFill="1" applyBorder="1"/>
    <xf numFmtId="0" fontId="0" fillId="3" borderId="17" xfId="0" applyFill="1" applyBorder="1"/>
    <xf numFmtId="176" fontId="0" fillId="3" borderId="0" xfId="0" applyNumberFormat="1" applyFill="1"/>
    <xf numFmtId="176" fontId="0" fillId="3" borderId="0" xfId="0" applyNumberFormat="1" applyFill="1" applyAlignment="1">
      <alignment wrapText="1"/>
    </xf>
    <xf numFmtId="176" fontId="0" fillId="3" borderId="0" xfId="0" applyNumberFormat="1" applyFill="1" applyAlignment="1">
      <alignment horizontal="centerContinuous" wrapText="1"/>
    </xf>
    <xf numFmtId="176" fontId="0" fillId="3" borderId="15" xfId="0" applyNumberFormat="1" applyFill="1" applyBorder="1" applyAlignment="1">
      <alignment horizontal="centerContinuous" wrapText="1"/>
    </xf>
    <xf numFmtId="0" fontId="9" fillId="3" borderId="18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10" fillId="3" borderId="19" xfId="0" applyFont="1" applyFill="1" applyBorder="1"/>
    <xf numFmtId="0" fontId="0" fillId="3" borderId="15" xfId="0" applyFill="1" applyBorder="1"/>
    <xf numFmtId="0" fontId="0" fillId="3" borderId="15" xfId="0" quotePrefix="1" applyFill="1" applyBorder="1"/>
    <xf numFmtId="0" fontId="10" fillId="3" borderId="15" xfId="0" applyFont="1" applyFill="1" applyBorder="1"/>
    <xf numFmtId="0" fontId="9" fillId="3" borderId="15" xfId="0" applyFont="1" applyFill="1" applyBorder="1"/>
    <xf numFmtId="0" fontId="9" fillId="3" borderId="19" xfId="0" applyFont="1" applyFill="1" applyBorder="1"/>
    <xf numFmtId="0" fontId="13" fillId="3" borderId="15" xfId="0" applyFont="1" applyFill="1" applyBorder="1"/>
    <xf numFmtId="0" fontId="0" fillId="3" borderId="0" xfId="0" quotePrefix="1" applyFill="1"/>
    <xf numFmtId="0" fontId="10" fillId="3" borderId="18" xfId="0" applyFont="1" applyFill="1" applyBorder="1"/>
    <xf numFmtId="0" fontId="14" fillId="3" borderId="0" xfId="0" applyFont="1" applyFill="1"/>
    <xf numFmtId="0" fontId="14" fillId="3" borderId="18" xfId="0" applyFont="1" applyFill="1" applyBorder="1"/>
    <xf numFmtId="0" fontId="11" fillId="4" borderId="20" xfId="0" applyFont="1" applyFill="1" applyBorder="1"/>
    <xf numFmtId="0" fontId="12" fillId="4" borderId="21" xfId="0" applyFont="1" applyFill="1" applyBorder="1"/>
    <xf numFmtId="177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10" fontId="0" fillId="0" borderId="7" xfId="0" applyNumberFormat="1" applyBorder="1"/>
    <xf numFmtId="0" fontId="0" fillId="0" borderId="0" xfId="0" applyFont="1" applyBorder="1"/>
    <xf numFmtId="14" fontId="2" fillId="0" borderId="1" xfId="0" applyNumberFormat="1" applyFont="1" applyBorder="1"/>
    <xf numFmtId="14" fontId="2" fillId="0" borderId="9" xfId="0" applyNumberFormat="1" applyFont="1" applyBorder="1"/>
    <xf numFmtId="0" fontId="0" fillId="0" borderId="1" xfId="0" applyFont="1" applyBorder="1"/>
    <xf numFmtId="0" fontId="2" fillId="0" borderId="1" xfId="0" applyFont="1" applyBorder="1"/>
    <xf numFmtId="172" fontId="15" fillId="0" borderId="0" xfId="3" applyNumberFormat="1" applyFont="1" applyBorder="1"/>
    <xf numFmtId="172" fontId="0" fillId="0" borderId="0" xfId="0" applyNumberFormat="1"/>
    <xf numFmtId="178" fontId="0" fillId="0" borderId="0" xfId="0" applyNumberFormat="1"/>
    <xf numFmtId="1" fontId="0" fillId="0" borderId="0" xfId="0" applyNumberFormat="1"/>
    <xf numFmtId="182" fontId="0" fillId="0" borderId="0" xfId="0" applyNumberFormat="1" applyBorder="1"/>
    <xf numFmtId="182" fontId="1" fillId="0" borderId="0" xfId="2" applyNumberFormat="1" applyFont="1" applyBorder="1"/>
    <xf numFmtId="182" fontId="0" fillId="0" borderId="0" xfId="2" applyNumberFormat="1" applyFont="1" applyBorder="1"/>
    <xf numFmtId="182" fontId="0" fillId="0" borderId="0" xfId="0" applyNumberFormat="1"/>
    <xf numFmtId="182" fontId="0" fillId="0" borderId="1" xfId="0" applyNumberFormat="1" applyBorder="1"/>
    <xf numFmtId="182" fontId="2" fillId="0" borderId="0" xfId="0" applyNumberFormat="1" applyFont="1" applyBorder="1"/>
    <xf numFmtId="182" fontId="0" fillId="0" borderId="0" xfId="0" applyNumberFormat="1" applyFont="1" applyBorder="1"/>
    <xf numFmtId="10" fontId="0" fillId="0" borderId="0" xfId="3" applyNumberFormat="1" applyFont="1" applyBorder="1"/>
    <xf numFmtId="10" fontId="6" fillId="0" borderId="0" xfId="3" applyNumberFormat="1" applyFont="1" applyBorder="1"/>
    <xf numFmtId="184" fontId="0" fillId="0" borderId="0" xfId="0" applyNumberFormat="1"/>
    <xf numFmtId="0" fontId="12" fillId="0" borderId="0" xfId="0" applyFont="1"/>
    <xf numFmtId="0" fontId="11" fillId="0" borderId="0" xfId="0" applyFont="1"/>
    <xf numFmtId="10" fontId="11" fillId="0" borderId="0" xfId="0" applyNumberFormat="1" applyFont="1"/>
    <xf numFmtId="44" fontId="11" fillId="0" borderId="0" xfId="0" applyNumberFormat="1" applyFont="1"/>
    <xf numFmtId="42" fontId="11" fillId="0" borderId="0" xfId="0" applyNumberFormat="1" applyFont="1"/>
    <xf numFmtId="172" fontId="11" fillId="0" borderId="0" xfId="0" applyNumberFormat="1" applyFont="1"/>
    <xf numFmtId="186" fontId="11" fillId="0" borderId="0" xfId="0" applyNumberFormat="1" applyFont="1"/>
    <xf numFmtId="187" fontId="11" fillId="0" borderId="0" xfId="0" applyNumberFormat="1" applyFont="1"/>
    <xf numFmtId="2" fontId="11" fillId="0" borderId="0" xfId="1" applyNumberFormat="1" applyFont="1"/>
    <xf numFmtId="172" fontId="11" fillId="0" borderId="0" xfId="3" applyNumberFormat="1" applyFont="1"/>
    <xf numFmtId="172" fontId="18" fillId="0" borderId="0" xfId="0" applyNumberFormat="1" applyFont="1"/>
    <xf numFmtId="0" fontId="11" fillId="0" borderId="22" xfId="0" applyFont="1" applyBorder="1"/>
    <xf numFmtId="0" fontId="11" fillId="0" borderId="2" xfId="0" applyFont="1" applyBorder="1"/>
    <xf numFmtId="44" fontId="11" fillId="0" borderId="2" xfId="0" applyNumberFormat="1" applyFont="1" applyBorder="1"/>
    <xf numFmtId="42" fontId="11" fillId="0" borderId="2" xfId="0" applyNumberFormat="1" applyFont="1" applyBorder="1"/>
    <xf numFmtId="172" fontId="11" fillId="0" borderId="2" xfId="3" applyNumberFormat="1" applyFont="1" applyBorder="1"/>
    <xf numFmtId="186" fontId="11" fillId="0" borderId="2" xfId="0" applyNumberFormat="1" applyFont="1" applyBorder="1"/>
    <xf numFmtId="187" fontId="11" fillId="0" borderId="2" xfId="0" applyNumberFormat="1" applyFont="1" applyBorder="1"/>
    <xf numFmtId="2" fontId="11" fillId="0" borderId="2" xfId="1" applyNumberFormat="1" applyFont="1" applyBorder="1"/>
    <xf numFmtId="172" fontId="11" fillId="0" borderId="2" xfId="0" applyNumberFormat="1" applyFont="1" applyBorder="1"/>
    <xf numFmtId="172" fontId="11" fillId="0" borderId="23" xfId="0" applyNumberFormat="1" applyFont="1" applyBorder="1"/>
    <xf numFmtId="0" fontId="16" fillId="5" borderId="4" xfId="0" applyFont="1" applyFill="1" applyBorder="1"/>
    <xf numFmtId="0" fontId="16" fillId="5" borderId="5" xfId="0" applyFont="1" applyFill="1" applyBorder="1"/>
    <xf numFmtId="0" fontId="17" fillId="5" borderId="5" xfId="0" applyFont="1" applyFill="1" applyBorder="1" applyAlignment="1">
      <alignment horizontal="centerContinuous"/>
    </xf>
    <xf numFmtId="0" fontId="17" fillId="5" borderId="5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Continuous"/>
    </xf>
    <xf numFmtId="0" fontId="16" fillId="5" borderId="7" xfId="0" applyFont="1" applyFill="1" applyBorder="1"/>
    <xf numFmtId="0" fontId="16" fillId="5" borderId="0" xfId="0" applyFont="1" applyFill="1" applyBorder="1"/>
    <xf numFmtId="0" fontId="16" fillId="5" borderId="0" xfId="0" applyFont="1" applyFill="1" applyBorder="1" applyAlignment="1">
      <alignment horizontal="center"/>
    </xf>
    <xf numFmtId="14" fontId="17" fillId="5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Continuous"/>
    </xf>
    <xf numFmtId="0" fontId="17" fillId="5" borderId="8" xfId="0" applyFont="1" applyFill="1" applyBorder="1" applyAlignment="1">
      <alignment horizontal="centerContinuous"/>
    </xf>
    <xf numFmtId="0" fontId="16" fillId="5" borderId="8" xfId="0" applyFont="1" applyFill="1" applyBorder="1"/>
    <xf numFmtId="0" fontId="11" fillId="0" borderId="7" xfId="0" applyFont="1" applyBorder="1"/>
    <xf numFmtId="0" fontId="11" fillId="0" borderId="0" xfId="0" applyFont="1" applyBorder="1"/>
    <xf numFmtId="44" fontId="11" fillId="0" borderId="0" xfId="0" applyNumberFormat="1" applyFont="1" applyBorder="1"/>
    <xf numFmtId="188" fontId="11" fillId="0" borderId="0" xfId="1" applyNumberFormat="1" applyFont="1" applyBorder="1"/>
    <xf numFmtId="42" fontId="11" fillId="0" borderId="0" xfId="0" applyNumberFormat="1" applyFont="1" applyBorder="1"/>
    <xf numFmtId="172" fontId="11" fillId="0" borderId="0" xfId="3" applyNumberFormat="1" applyFont="1" applyBorder="1"/>
    <xf numFmtId="186" fontId="11" fillId="0" borderId="0" xfId="0" applyNumberFormat="1" applyFont="1" applyBorder="1"/>
    <xf numFmtId="187" fontId="11" fillId="0" borderId="0" xfId="0" applyNumberFormat="1" applyFont="1" applyBorder="1"/>
    <xf numFmtId="172" fontId="18" fillId="0" borderId="0" xfId="0" applyNumberFormat="1" applyFont="1" applyBorder="1"/>
    <xf numFmtId="2" fontId="11" fillId="0" borderId="0" xfId="1" applyNumberFormat="1" applyFont="1" applyBorder="1"/>
    <xf numFmtId="172" fontId="11" fillId="0" borderId="0" xfId="0" applyNumberFormat="1" applyFont="1" applyBorder="1"/>
    <xf numFmtId="172" fontId="11" fillId="0" borderId="8" xfId="0" applyNumberFormat="1" applyFont="1" applyBorder="1"/>
    <xf numFmtId="0" fontId="11" fillId="0" borderId="9" xfId="0" applyFont="1" applyBorder="1"/>
    <xf numFmtId="0" fontId="11" fillId="0" borderId="1" xfId="0" applyFont="1" applyBorder="1"/>
    <xf numFmtId="44" fontId="11" fillId="0" borderId="1" xfId="0" applyNumberFormat="1" applyFont="1" applyBorder="1"/>
    <xf numFmtId="42" fontId="11" fillId="0" borderId="1" xfId="0" applyNumberFormat="1" applyFont="1" applyBorder="1"/>
    <xf numFmtId="172" fontId="11" fillId="0" borderId="1" xfId="3" applyNumberFormat="1" applyFont="1" applyBorder="1"/>
    <xf numFmtId="186" fontId="11" fillId="0" borderId="1" xfId="0" applyNumberFormat="1" applyFont="1" applyBorder="1"/>
    <xf numFmtId="187" fontId="11" fillId="0" borderId="1" xfId="0" applyNumberFormat="1" applyFont="1" applyBorder="1"/>
    <xf numFmtId="2" fontId="11" fillId="0" borderId="1" xfId="1" applyNumberFormat="1" applyFont="1" applyBorder="1"/>
    <xf numFmtId="172" fontId="11" fillId="0" borderId="1" xfId="0" applyNumberFormat="1" applyFont="1" applyBorder="1"/>
    <xf numFmtId="172" fontId="11" fillId="0" borderId="10" xfId="0" applyNumberFormat="1" applyFont="1" applyBorder="1"/>
    <xf numFmtId="43" fontId="11" fillId="0" borderId="0" xfId="1" applyFont="1" applyBorder="1"/>
    <xf numFmtId="0" fontId="11" fillId="0" borderId="4" xfId="0" applyFont="1" applyBorder="1"/>
    <xf numFmtId="42" fontId="11" fillId="0" borderId="5" xfId="0" applyNumberFormat="1" applyFont="1" applyBorder="1"/>
    <xf numFmtId="172" fontId="11" fillId="0" borderId="5" xfId="3" applyNumberFormat="1" applyFont="1" applyBorder="1"/>
    <xf numFmtId="186" fontId="11" fillId="0" borderId="5" xfId="0" applyNumberFormat="1" applyFont="1" applyBorder="1"/>
    <xf numFmtId="187" fontId="11" fillId="0" borderId="5" xfId="0" applyNumberFormat="1" applyFont="1" applyBorder="1"/>
    <xf numFmtId="43" fontId="11" fillId="0" borderId="5" xfId="1" applyFont="1" applyBorder="1"/>
    <xf numFmtId="172" fontId="11" fillId="0" borderId="6" xfId="3" applyNumberFormat="1" applyFont="1" applyBorder="1"/>
    <xf numFmtId="172" fontId="11" fillId="0" borderId="8" xfId="3" applyNumberFormat="1" applyFont="1" applyBorder="1"/>
    <xf numFmtId="43" fontId="11" fillId="0" borderId="1" xfId="1" applyFont="1" applyBorder="1"/>
    <xf numFmtId="172" fontId="11" fillId="0" borderId="10" xfId="3" applyNumberFormat="1" applyFont="1" applyBorder="1"/>
    <xf numFmtId="42" fontId="11" fillId="0" borderId="4" xfId="0" applyNumberFormat="1" applyFont="1" applyBorder="1"/>
    <xf numFmtId="42" fontId="11" fillId="0" borderId="7" xfId="0" applyNumberFormat="1" applyFont="1" applyBorder="1"/>
    <xf numFmtId="42" fontId="11" fillId="0" borderId="9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9" fillId="0" borderId="0" xfId="0" applyFont="1"/>
    <xf numFmtId="6" fontId="19" fillId="0" borderId="0" xfId="0" applyNumberFormat="1" applyFont="1"/>
    <xf numFmtId="172" fontId="20" fillId="0" borderId="0" xfId="0" applyNumberFormat="1" applyFont="1" applyBorder="1"/>
    <xf numFmtId="172" fontId="20" fillId="0" borderId="1" xfId="0" applyNumberFormat="1" applyFont="1" applyBorder="1"/>
    <xf numFmtId="172" fontId="20" fillId="0" borderId="2" xfId="0" applyNumberFormat="1" applyFont="1" applyBorder="1"/>
    <xf numFmtId="0" fontId="12" fillId="0" borderId="4" xfId="0" applyFont="1" applyBorder="1"/>
    <xf numFmtId="0" fontId="11" fillId="0" borderId="6" xfId="0" applyFont="1" applyBorder="1"/>
    <xf numFmtId="10" fontId="11" fillId="0" borderId="8" xfId="0" applyNumberFormat="1" applyFont="1" applyBorder="1"/>
    <xf numFmtId="10" fontId="11" fillId="0" borderId="10" xfId="0" applyNumberFormat="1" applyFont="1" applyBorder="1"/>
    <xf numFmtId="10" fontId="2" fillId="2" borderId="3" xfId="0" applyNumberFormat="1" applyFont="1" applyFill="1" applyBorder="1"/>
    <xf numFmtId="187" fontId="0" fillId="0" borderId="0" xfId="0" applyNumberFormat="1" applyBorder="1"/>
    <xf numFmtId="44" fontId="2" fillId="2" borderId="3" xfId="2" applyFont="1" applyFill="1" applyBorder="1"/>
    <xf numFmtId="172" fontId="0" fillId="0" borderId="7" xfId="3" applyNumberFormat="1" applyFont="1" applyBorder="1"/>
    <xf numFmtId="171" fontId="0" fillId="0" borderId="7" xfId="2" applyNumberFormat="1" applyFont="1" applyBorder="1"/>
    <xf numFmtId="171" fontId="0" fillId="0" borderId="7" xfId="0" applyNumberFormat="1" applyBorder="1"/>
    <xf numFmtId="171" fontId="0" fillId="0" borderId="9" xfId="2" applyNumberFormat="1" applyFont="1" applyBorder="1"/>
    <xf numFmtId="172" fontId="6" fillId="0" borderId="7" xfId="3" applyNumberFormat="1" applyFont="1" applyBorder="1"/>
    <xf numFmtId="172" fontId="2" fillId="2" borderId="3" xfId="3" applyNumberFormat="1" applyFont="1" applyFill="1" applyBorder="1"/>
    <xf numFmtId="10" fontId="0" fillId="0" borderId="7" xfId="3" applyNumberFormat="1" applyFont="1" applyBorder="1"/>
    <xf numFmtId="10" fontId="0" fillId="0" borderId="0" xfId="2" applyNumberFormat="1" applyFont="1" applyBorder="1"/>
    <xf numFmtId="172" fontId="21" fillId="0" borderId="7" xfId="3" applyNumberFormat="1" applyFont="1" applyBorder="1"/>
    <xf numFmtId="172" fontId="21" fillId="0" borderId="0" xfId="3" applyNumberFormat="1" applyFont="1" applyBorder="1"/>
    <xf numFmtId="188" fontId="0" fillId="0" borderId="0" xfId="1" applyNumberFormat="1" applyFont="1"/>
    <xf numFmtId="0" fontId="0" fillId="0" borderId="5" xfId="0" applyFill="1" applyBorder="1"/>
    <xf numFmtId="8" fontId="0" fillId="0" borderId="1" xfId="2" applyNumberFormat="1" applyFont="1" applyBorder="1"/>
    <xf numFmtId="177" fontId="2" fillId="0" borderId="2" xfId="0" applyNumberFormat="1" applyFont="1" applyBorder="1" applyAlignment="1">
      <alignment horizontal="center"/>
    </xf>
    <xf numFmtId="172" fontId="15" fillId="0" borderId="7" xfId="3" applyNumberFormat="1" applyFont="1" applyBorder="1"/>
    <xf numFmtId="8" fontId="0" fillId="0" borderId="0" xfId="0" applyNumberFormat="1" applyBorder="1"/>
    <xf numFmtId="177" fontId="2" fillId="0" borderId="22" xfId="0" applyNumberFormat="1" applyFont="1" applyBorder="1" applyAlignment="1">
      <alignment horizontal="center"/>
    </xf>
    <xf numFmtId="10" fontId="0" fillId="0" borderId="7" xfId="2" applyNumberFormat="1" applyFont="1" applyBorder="1"/>
    <xf numFmtId="177" fontId="2" fillId="0" borderId="23" xfId="0" applyNumberFormat="1" applyFont="1" applyBorder="1" applyAlignment="1">
      <alignment horizontal="center"/>
    </xf>
    <xf numFmtId="171" fontId="0" fillId="0" borderId="8" xfId="0" applyNumberFormat="1" applyBorder="1"/>
    <xf numFmtId="172" fontId="6" fillId="0" borderId="8" xfId="3" applyNumberFormat="1" applyFont="1" applyBorder="1"/>
    <xf numFmtId="171" fontId="0" fillId="0" borderId="8" xfId="2" applyNumberFormat="1" applyFont="1" applyBorder="1"/>
    <xf numFmtId="172" fontId="0" fillId="0" borderId="8" xfId="3" applyNumberFormat="1" applyFont="1" applyBorder="1"/>
    <xf numFmtId="172" fontId="15" fillId="0" borderId="8" xfId="3" applyNumberFormat="1" applyFont="1" applyBorder="1"/>
    <xf numFmtId="171" fontId="0" fillId="0" borderId="10" xfId="2" applyNumberFormat="1" applyFont="1" applyBorder="1"/>
    <xf numFmtId="10" fontId="0" fillId="0" borderId="8" xfId="2" applyNumberFormat="1" applyFont="1" applyBorder="1"/>
    <xf numFmtId="172" fontId="21" fillId="0" borderId="8" xfId="3" applyNumberFormat="1" applyFont="1" applyBorder="1"/>
    <xf numFmtId="0" fontId="0" fillId="0" borderId="8" xfId="0" applyFill="1" applyBorder="1"/>
    <xf numFmtId="44" fontId="0" fillId="0" borderId="10" xfId="2" applyFont="1" applyBorder="1"/>
    <xf numFmtId="171" fontId="15" fillId="0" borderId="4" xfId="0" applyNumberFormat="1" applyFont="1" applyBorder="1"/>
    <xf numFmtId="172" fontId="1" fillId="0" borderId="1" xfId="3" applyNumberFormat="1" applyFont="1" applyBorder="1"/>
    <xf numFmtId="172" fontId="0" fillId="0" borderId="9" xfId="3" applyNumberFormat="1" applyFont="1" applyBorder="1"/>
    <xf numFmtId="172" fontId="0" fillId="0" borderId="1" xfId="3" applyNumberFormat="1" applyFont="1" applyBorder="1"/>
    <xf numFmtId="172" fontId="0" fillId="0" borderId="10" xfId="3" applyNumberFormat="1" applyFont="1" applyBorder="1"/>
    <xf numFmtId="0" fontId="0" fillId="0" borderId="10" xfId="0" applyBorder="1" applyAlignment="1">
      <alignment horizontal="center"/>
    </xf>
    <xf numFmtId="188" fontId="0" fillId="0" borderId="0" xfId="1" applyNumberFormat="1" applyFont="1" applyBorder="1"/>
    <xf numFmtId="0" fontId="22" fillId="0" borderId="0" xfId="0" applyFont="1"/>
    <xf numFmtId="195" fontId="0" fillId="0" borderId="0" xfId="2" applyNumberFormat="1" applyFont="1"/>
    <xf numFmtId="14" fontId="2" fillId="0" borderId="0" xfId="0" applyNumberFormat="1" applyFont="1" applyBorder="1"/>
    <xf numFmtId="10" fontId="0" fillId="0" borderId="0" xfId="0" applyNumberFormat="1" applyFont="1" applyBorder="1"/>
    <xf numFmtId="10" fontId="0" fillId="0" borderId="0" xfId="0" applyNumberFormat="1" applyBorder="1"/>
    <xf numFmtId="187" fontId="0" fillId="0" borderId="1" xfId="0" applyNumberFormat="1" applyBorder="1"/>
    <xf numFmtId="8" fontId="0" fillId="0" borderId="0" xfId="2" applyNumberFormat="1" applyFont="1" applyBorder="1"/>
    <xf numFmtId="0" fontId="0" fillId="0" borderId="2" xfId="0" applyBorder="1"/>
    <xf numFmtId="0" fontId="0" fillId="0" borderId="23" xfId="0" applyBorder="1"/>
    <xf numFmtId="10" fontId="0" fillId="0" borderId="4" xfId="0" applyNumberFormat="1" applyBorder="1"/>
    <xf numFmtId="10" fontId="0" fillId="0" borderId="9" xfId="0" applyNumberFormat="1" applyBorder="1"/>
    <xf numFmtId="0" fontId="0" fillId="0" borderId="22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'Balance Sheet'!$M$12:$T$12</c:f>
              <c:strCache>
                <c:ptCount val="8"/>
                <c:pt idx="0">
                  <c:v>Q2-2018</c:v>
                </c:pt>
                <c:pt idx="1">
                  <c:v>Q3-2018</c:v>
                </c:pt>
                <c:pt idx="2">
                  <c:v>Q4-2018</c:v>
                </c:pt>
                <c:pt idx="3">
                  <c:v>Q1-2019</c:v>
                </c:pt>
                <c:pt idx="4">
                  <c:v>Q2-2019</c:v>
                </c:pt>
                <c:pt idx="5">
                  <c:v>Q3-2019</c:v>
                </c:pt>
                <c:pt idx="6">
                  <c:v>Q4-2019</c:v>
                </c:pt>
                <c:pt idx="7">
                  <c:v>Q1-2020</c:v>
                </c:pt>
              </c:strCache>
            </c:strRef>
          </c:cat>
          <c:val>
            <c:numRef>
              <c:f>'Balance Sheet'!$M$13:$T$13</c:f>
              <c:numCache>
                <c:formatCode>_("$"* #,##0.00_);_("$"* \(#,##0.00\);_("$"* "-"??_);_(@_)</c:formatCode>
                <c:ptCount val="8"/>
                <c:pt idx="0">
                  <c:v>153</c:v>
                </c:pt>
                <c:pt idx="1">
                  <c:v>152</c:v>
                </c:pt>
                <c:pt idx="2">
                  <c:v>158</c:v>
                </c:pt>
                <c:pt idx="3">
                  <c:v>164</c:v>
                </c:pt>
                <c:pt idx="4">
                  <c:v>166</c:v>
                </c:pt>
                <c:pt idx="5">
                  <c:v>183</c:v>
                </c:pt>
                <c:pt idx="6">
                  <c:v>190</c:v>
                </c:pt>
                <c:pt idx="7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8-244E-8C3F-17A8A236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455903"/>
        <c:axId val="766338943"/>
      </c:barChart>
      <c:catAx>
        <c:axId val="76645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38943"/>
        <c:crosses val="autoZero"/>
        <c:auto val="1"/>
        <c:lblAlgn val="ctr"/>
        <c:lblOffset val="100"/>
        <c:noMultiLvlLbl val="0"/>
      </c:catAx>
      <c:valAx>
        <c:axId val="766338943"/>
        <c:scaling>
          <c:orientation val="minMax"/>
          <c:min val="100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45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'Income Statement'!$N$4:$O$4</c:f>
              <c:strCache>
                <c:ptCount val="2"/>
                <c:pt idx="0">
                  <c:v>Investment Banking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Statement'!$P$3:$W$3</c:f>
              <c:numCache>
                <c:formatCode>m/d/yy</c:formatCode>
                <c:ptCount val="8"/>
                <c:pt idx="0">
                  <c:v>43281</c:v>
                </c:pt>
                <c:pt idx="1">
                  <c:v>43373</c:v>
                </c:pt>
                <c:pt idx="2">
                  <c:v>43465</c:v>
                </c:pt>
                <c:pt idx="3">
                  <c:v>43555</c:v>
                </c:pt>
                <c:pt idx="4">
                  <c:v>43646</c:v>
                </c:pt>
                <c:pt idx="5">
                  <c:v>43738</c:v>
                </c:pt>
                <c:pt idx="6">
                  <c:v>43830</c:v>
                </c:pt>
                <c:pt idx="7">
                  <c:v>43921</c:v>
                </c:pt>
              </c:numCache>
            </c:numRef>
          </c:cat>
          <c:val>
            <c:numRef>
              <c:f>'Income Statement'!$P$4:$W$4</c:f>
              <c:numCache>
                <c:formatCode>_("$"* #,##0_);_("$"* \(#,##0\);_("$"* "-"??_);_(@_)</c:formatCode>
                <c:ptCount val="8"/>
                <c:pt idx="0">
                  <c:v>2045</c:v>
                </c:pt>
                <c:pt idx="1">
                  <c:v>1980</c:v>
                </c:pt>
                <c:pt idx="2">
                  <c:v>2044</c:v>
                </c:pt>
                <c:pt idx="3">
                  <c:v>1810</c:v>
                </c:pt>
                <c:pt idx="4">
                  <c:v>1863</c:v>
                </c:pt>
                <c:pt idx="5">
                  <c:v>1687</c:v>
                </c:pt>
                <c:pt idx="6">
                  <c:v>1832</c:v>
                </c:pt>
                <c:pt idx="7">
                  <c:v>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9-604A-A86B-EA8206CFB598}"/>
            </c:ext>
          </c:extLst>
        </c:ser>
        <c:ser>
          <c:idx val="1"/>
          <c:order val="1"/>
          <c:tx>
            <c:strRef>
              <c:f>'Income Statement'!$N$5:$O$5</c:f>
              <c:strCache>
                <c:ptCount val="2"/>
                <c:pt idx="0">
                  <c:v>Investment Management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Statement'!$P$3:$W$3</c:f>
              <c:numCache>
                <c:formatCode>m/d/yy</c:formatCode>
                <c:ptCount val="8"/>
                <c:pt idx="0">
                  <c:v>43281</c:v>
                </c:pt>
                <c:pt idx="1">
                  <c:v>43373</c:v>
                </c:pt>
                <c:pt idx="2">
                  <c:v>43465</c:v>
                </c:pt>
                <c:pt idx="3">
                  <c:v>43555</c:v>
                </c:pt>
                <c:pt idx="4">
                  <c:v>43646</c:v>
                </c:pt>
                <c:pt idx="5">
                  <c:v>43738</c:v>
                </c:pt>
                <c:pt idx="6">
                  <c:v>43830</c:v>
                </c:pt>
                <c:pt idx="7">
                  <c:v>43921</c:v>
                </c:pt>
              </c:numCache>
            </c:numRef>
          </c:cat>
          <c:val>
            <c:numRef>
              <c:f>'Income Statement'!$P$5:$W$5</c:f>
              <c:numCache>
                <c:formatCode>_("$"* #,##0_);_("$"* \(#,##0\);_("$"* "-"??_);_(@_)</c:formatCode>
                <c:ptCount val="8"/>
                <c:pt idx="0">
                  <c:v>1728</c:v>
                </c:pt>
                <c:pt idx="1">
                  <c:v>1580</c:v>
                </c:pt>
                <c:pt idx="2">
                  <c:v>1567</c:v>
                </c:pt>
                <c:pt idx="3">
                  <c:v>1433</c:v>
                </c:pt>
                <c:pt idx="4">
                  <c:v>1480</c:v>
                </c:pt>
                <c:pt idx="5">
                  <c:v>1556</c:v>
                </c:pt>
                <c:pt idx="6">
                  <c:v>1671</c:v>
                </c:pt>
                <c:pt idx="7">
                  <c:v>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9-604A-A86B-EA8206CFB598}"/>
            </c:ext>
          </c:extLst>
        </c:ser>
        <c:ser>
          <c:idx val="2"/>
          <c:order val="2"/>
          <c:tx>
            <c:strRef>
              <c:f>'Income Statement'!$N$6:$O$6</c:f>
              <c:strCache>
                <c:ptCount val="2"/>
                <c:pt idx="0">
                  <c:v>Commission and Fees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Statement'!$P$3:$W$3</c:f>
              <c:numCache>
                <c:formatCode>m/d/yy</c:formatCode>
                <c:ptCount val="8"/>
                <c:pt idx="0">
                  <c:v>43281</c:v>
                </c:pt>
                <c:pt idx="1">
                  <c:v>43373</c:v>
                </c:pt>
                <c:pt idx="2">
                  <c:v>43465</c:v>
                </c:pt>
                <c:pt idx="3">
                  <c:v>43555</c:v>
                </c:pt>
                <c:pt idx="4">
                  <c:v>43646</c:v>
                </c:pt>
                <c:pt idx="5">
                  <c:v>43738</c:v>
                </c:pt>
                <c:pt idx="6">
                  <c:v>43830</c:v>
                </c:pt>
                <c:pt idx="7">
                  <c:v>43921</c:v>
                </c:pt>
              </c:numCache>
            </c:numRef>
          </c:cat>
          <c:val>
            <c:numRef>
              <c:f>'Income Statement'!$P$6:$W$6</c:f>
              <c:numCache>
                <c:formatCode>_("$"* #,##0_);_("$"* \(#,##0\);_("$"* "-"??_);_(@_)</c:formatCode>
                <c:ptCount val="8"/>
                <c:pt idx="0">
                  <c:v>795</c:v>
                </c:pt>
                <c:pt idx="1">
                  <c:v>704</c:v>
                </c:pt>
                <c:pt idx="2">
                  <c:v>838</c:v>
                </c:pt>
                <c:pt idx="3">
                  <c:v>743</c:v>
                </c:pt>
                <c:pt idx="4">
                  <c:v>807</c:v>
                </c:pt>
                <c:pt idx="5">
                  <c:v>758</c:v>
                </c:pt>
                <c:pt idx="6">
                  <c:v>687</c:v>
                </c:pt>
                <c:pt idx="7">
                  <c:v>1020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9-604A-A86B-EA8206CFB598}"/>
            </c:ext>
          </c:extLst>
        </c:ser>
        <c:ser>
          <c:idx val="3"/>
          <c:order val="3"/>
          <c:tx>
            <c:strRef>
              <c:f>'Income Statement'!$N$7:$O$7</c:f>
              <c:strCache>
                <c:ptCount val="2"/>
                <c:pt idx="0">
                  <c:v>Market Making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Statement'!$P$3:$W$3</c:f>
              <c:numCache>
                <c:formatCode>m/d/yy</c:formatCode>
                <c:ptCount val="8"/>
                <c:pt idx="0">
                  <c:v>43281</c:v>
                </c:pt>
                <c:pt idx="1">
                  <c:v>43373</c:v>
                </c:pt>
                <c:pt idx="2">
                  <c:v>43465</c:v>
                </c:pt>
                <c:pt idx="3">
                  <c:v>43555</c:v>
                </c:pt>
                <c:pt idx="4">
                  <c:v>43646</c:v>
                </c:pt>
                <c:pt idx="5">
                  <c:v>43738</c:v>
                </c:pt>
                <c:pt idx="6">
                  <c:v>43830</c:v>
                </c:pt>
                <c:pt idx="7">
                  <c:v>43921</c:v>
                </c:pt>
              </c:numCache>
            </c:numRef>
          </c:cat>
          <c:val>
            <c:numRef>
              <c:f>'Income Statement'!$P$7:$W$7</c:f>
              <c:numCache>
                <c:formatCode>_("$"* #,##0_);_("$"* \(#,##0\);_("$"* "-"??_);_(@_)</c:formatCode>
                <c:ptCount val="8"/>
                <c:pt idx="0">
                  <c:v>2546</c:v>
                </c:pt>
                <c:pt idx="1">
                  <c:v>2281</c:v>
                </c:pt>
                <c:pt idx="2">
                  <c:v>1420</c:v>
                </c:pt>
                <c:pt idx="3">
                  <c:v>2539</c:v>
                </c:pt>
                <c:pt idx="4">
                  <c:v>2423</c:v>
                </c:pt>
                <c:pt idx="5">
                  <c:v>2384</c:v>
                </c:pt>
                <c:pt idx="6">
                  <c:v>2479</c:v>
                </c:pt>
                <c:pt idx="7">
                  <c:v>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9-604A-A86B-EA8206CFB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760703"/>
        <c:axId val="1074437471"/>
      </c:lineChart>
      <c:dateAx>
        <c:axId val="76776070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437471"/>
        <c:crosses val="autoZero"/>
        <c:auto val="1"/>
        <c:lblOffset val="100"/>
        <c:baseTimeUnit val="months"/>
      </c:dateAx>
      <c:valAx>
        <c:axId val="1074437471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76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'Segment Revenue'!$B$3:$C$3</c:f>
              <c:strCache>
                <c:ptCount val="2"/>
                <c:pt idx="0">
                  <c:v>Investment 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Revenue'!$D$2:$H$2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Revenue'!$D$3:$H$3</c:f>
              <c:numCache>
                <c:formatCode>_("$"* #,##0.0_);_("$"* \(#,##0.0\);_("$"* "-"?_);_(@_)</c:formatCode>
                <c:ptCount val="5"/>
                <c:pt idx="0">
                  <c:v>6.5</c:v>
                </c:pt>
                <c:pt idx="1">
                  <c:v>7</c:v>
                </c:pt>
                <c:pt idx="2">
                  <c:v>6.3</c:v>
                </c:pt>
                <c:pt idx="3">
                  <c:v>7.4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D-9442-812E-B5427D67D23E}"/>
            </c:ext>
          </c:extLst>
        </c:ser>
        <c:ser>
          <c:idx val="1"/>
          <c:order val="1"/>
          <c:tx>
            <c:strRef>
              <c:f>'Segment Revenue'!$B$4:$C$4</c:f>
              <c:strCache>
                <c:ptCount val="2"/>
                <c:pt idx="0">
                  <c:v>Markets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Revenue'!$D$2:$H$2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Revenue'!$D$4:$H$4</c:f>
              <c:numCache>
                <c:formatCode>_("$"* #,##0.0_);_("$"* \(#,##0.0\);_("$"* "-"?_);_(@_)</c:formatCode>
                <c:ptCount val="5"/>
                <c:pt idx="0">
                  <c:v>15.2</c:v>
                </c:pt>
                <c:pt idx="1">
                  <c:v>15.2</c:v>
                </c:pt>
                <c:pt idx="2">
                  <c:v>14.5</c:v>
                </c:pt>
                <c:pt idx="3">
                  <c:v>11.9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D-9442-812E-B5427D67D23E}"/>
            </c:ext>
          </c:extLst>
        </c:ser>
        <c:ser>
          <c:idx val="2"/>
          <c:order val="2"/>
          <c:tx>
            <c:strRef>
              <c:f>'Segment Revenue'!$B$5:$C$5</c:f>
              <c:strCache>
                <c:ptCount val="2"/>
                <c:pt idx="0">
                  <c:v>Investing and Lending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Revenue'!$D$2:$H$2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Revenue'!$D$5:$H$5</c:f>
              <c:numCache>
                <c:formatCode>_("$"* #,##0.0_);_("$"* \(#,##0.0\);_("$"* "-"?_);_(@_)</c:formatCode>
                <c:ptCount val="5"/>
                <c:pt idx="0">
                  <c:v>6.83</c:v>
                </c:pt>
                <c:pt idx="1">
                  <c:v>5.44</c:v>
                </c:pt>
                <c:pt idx="2">
                  <c:v>4.0999999999999996</c:v>
                </c:pt>
                <c:pt idx="3">
                  <c:v>6.6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D-9442-812E-B5427D67D23E}"/>
            </c:ext>
          </c:extLst>
        </c:ser>
        <c:ser>
          <c:idx val="3"/>
          <c:order val="3"/>
          <c:tx>
            <c:strRef>
              <c:f>'Segment Revenue'!$B$6:$C$6</c:f>
              <c:strCache>
                <c:ptCount val="2"/>
                <c:pt idx="0">
                  <c:v>Investment Management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Revenue'!$D$2:$H$2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Revenue'!$D$6:$H$6</c:f>
              <c:numCache>
                <c:formatCode>_("$"* #,##0.0_);_("$"* \(#,##0.0\);_("$"* "-"?_);_(@_)</c:formatCode>
                <c:ptCount val="5"/>
                <c:pt idx="0">
                  <c:v>6.04</c:v>
                </c:pt>
                <c:pt idx="1">
                  <c:v>6.2</c:v>
                </c:pt>
                <c:pt idx="2">
                  <c:v>5.8</c:v>
                </c:pt>
                <c:pt idx="3">
                  <c:v>6.2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D-9442-812E-B5427D67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1231919"/>
        <c:axId val="1042331679"/>
      </c:barChart>
      <c:catAx>
        <c:axId val="98123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331679"/>
        <c:crosses val="autoZero"/>
        <c:auto val="1"/>
        <c:lblAlgn val="ctr"/>
        <c:lblOffset val="100"/>
        <c:noMultiLvlLbl val="0"/>
      </c:catAx>
      <c:valAx>
        <c:axId val="1042331679"/>
        <c:scaling>
          <c:orientation val="minMax"/>
        </c:scaling>
        <c:delete val="0"/>
        <c:axPos val="l"/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23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'Segment Revenue'!$J$3:$K$3</c:f>
              <c:strCache>
                <c:ptCount val="2"/>
                <c:pt idx="0">
                  <c:v>Investment Banking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Revenue'!$L$3:$P$3</c:f>
              <c:numCache>
                <c:formatCode>0.0%</c:formatCode>
                <c:ptCount val="5"/>
                <c:pt idx="0">
                  <c:v>0.18802429852473243</c:v>
                </c:pt>
                <c:pt idx="1">
                  <c:v>0.20685579196217491</c:v>
                </c:pt>
                <c:pt idx="2">
                  <c:v>0.20521172638436483</c:v>
                </c:pt>
                <c:pt idx="3">
                  <c:v>0.23052959501557632</c:v>
                </c:pt>
                <c:pt idx="4">
                  <c:v>0.21525885558583105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A-E343-A3AC-7C07729B37CB}"/>
            </c:ext>
          </c:extLst>
        </c:ser>
        <c:ser>
          <c:idx val="1"/>
          <c:order val="1"/>
          <c:tx>
            <c:strRef>
              <c:f>'Segment Revenue'!$J$4:$K$4</c:f>
              <c:strCache>
                <c:ptCount val="2"/>
                <c:pt idx="0">
                  <c:v>Markets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Revenue'!$L$4:$P$4</c:f>
              <c:numCache>
                <c:formatCode>0.0%</c:formatCode>
                <c:ptCount val="5"/>
                <c:pt idx="0">
                  <c:v>0.43968759039629735</c:v>
                </c:pt>
                <c:pt idx="1">
                  <c:v>0.44917257683215123</c:v>
                </c:pt>
                <c:pt idx="2">
                  <c:v>0.47231270358306188</c:v>
                </c:pt>
                <c:pt idx="3">
                  <c:v>0.37071651090342678</c:v>
                </c:pt>
                <c:pt idx="4">
                  <c:v>0.36784741144414168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A-E343-A3AC-7C07729B37CB}"/>
            </c:ext>
          </c:extLst>
        </c:ser>
        <c:ser>
          <c:idx val="2"/>
          <c:order val="2"/>
          <c:tx>
            <c:strRef>
              <c:f>'Segment Revenue'!$J$5:$K$5</c:f>
              <c:strCache>
                <c:ptCount val="2"/>
                <c:pt idx="0">
                  <c:v>Investing and Lending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Revenue'!$L$5:$P$5</c:f>
              <c:numCache>
                <c:formatCode>0.0%</c:formatCode>
                <c:ptCount val="5"/>
                <c:pt idx="0">
                  <c:v>0.19757014752675731</c:v>
                </c:pt>
                <c:pt idx="1">
                  <c:v>0.16075650118203308</c:v>
                </c:pt>
                <c:pt idx="2">
                  <c:v>0.13355048859934854</c:v>
                </c:pt>
                <c:pt idx="3">
                  <c:v>0.20560747663551399</c:v>
                </c:pt>
                <c:pt idx="4">
                  <c:v>0.22615803814713897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A-E343-A3AC-7C07729B37CB}"/>
            </c:ext>
          </c:extLst>
        </c:ser>
        <c:ser>
          <c:idx val="3"/>
          <c:order val="3"/>
          <c:tx>
            <c:strRef>
              <c:f>'Segment Revenue'!$J$6:$K$6</c:f>
              <c:strCache>
                <c:ptCount val="2"/>
                <c:pt idx="0">
                  <c:v>Investment Management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'Segment Revenue'!$L$2:$P$2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'Segment Revenue'!$L$6:$P$6</c:f>
              <c:numCache>
                <c:formatCode>0.0%</c:formatCode>
                <c:ptCount val="5"/>
                <c:pt idx="0">
                  <c:v>0.17471796355221289</c:v>
                </c:pt>
                <c:pt idx="1">
                  <c:v>0.18321513002364065</c:v>
                </c:pt>
                <c:pt idx="2">
                  <c:v>0.18892508143322476</c:v>
                </c:pt>
                <c:pt idx="3">
                  <c:v>0.19314641744548286</c:v>
                </c:pt>
                <c:pt idx="4">
                  <c:v>0.19073569482288827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A-E343-A3AC-7C07729B3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307647"/>
        <c:axId val="1032089759"/>
      </c:barChart>
      <c:catAx>
        <c:axId val="104730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89759"/>
        <c:crosses val="autoZero"/>
        <c:auto val="1"/>
        <c:lblAlgn val="ctr"/>
        <c:lblOffset val="100"/>
        <c:noMultiLvlLbl val="0"/>
      </c:catAx>
      <c:valAx>
        <c:axId val="1032089759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0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Economy!$C$6</c:f>
              <c:strCache>
                <c:ptCount val="1"/>
                <c:pt idx="0">
                  <c:v>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Economy!$B$7:$B$18</c:f>
              <c:numCache>
                <c:formatCode>0.00</c:formatCode>
                <c:ptCount val="12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0.5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3</c:v>
                </c:pt>
                <c:pt idx="7" formatCode="General">
                  <c:v>5</c:v>
                </c:pt>
                <c:pt idx="8" formatCode="General">
                  <c:v>7</c:v>
                </c:pt>
                <c:pt idx="9" formatCode="General">
                  <c:v>10</c:v>
                </c:pt>
                <c:pt idx="10" formatCode="General">
                  <c:v>20</c:v>
                </c:pt>
                <c:pt idx="11" formatCode="General">
                  <c:v>30</c:v>
                </c:pt>
              </c:numCache>
            </c:numRef>
          </c:xVal>
          <c:yVal>
            <c:numRef>
              <c:f>Economy!$C$7:$C$18</c:f>
              <c:numCache>
                <c:formatCode>0.00%</c:formatCode>
                <c:ptCount val="12"/>
                <c:pt idx="0">
                  <c:v>8.0000000000000004E-4</c:v>
                </c:pt>
                <c:pt idx="1">
                  <c:v>8.9999999999999998E-4</c:v>
                </c:pt>
                <c:pt idx="2">
                  <c:v>1.1000000000000001E-3</c:v>
                </c:pt>
                <c:pt idx="3">
                  <c:v>1.2999999999999999E-3</c:v>
                </c:pt>
                <c:pt idx="4">
                  <c:v>1.6000000000000001E-3</c:v>
                </c:pt>
                <c:pt idx="5">
                  <c:v>2E-3</c:v>
                </c:pt>
                <c:pt idx="6">
                  <c:v>2.5999999999999999E-3</c:v>
                </c:pt>
                <c:pt idx="7">
                  <c:v>3.7000000000000002E-3</c:v>
                </c:pt>
                <c:pt idx="8">
                  <c:v>5.1999999999999998E-3</c:v>
                </c:pt>
                <c:pt idx="9">
                  <c:v>6.1999999999999998E-3</c:v>
                </c:pt>
                <c:pt idx="10">
                  <c:v>0.01</c:v>
                </c:pt>
                <c:pt idx="11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FA-9343-A9A7-2E23276F9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567567"/>
        <c:axId val="1044083007"/>
      </c:scatterChart>
      <c:valAx>
        <c:axId val="1043567567"/>
        <c:scaling>
          <c:orientation val="minMax"/>
          <c:max val="30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083007"/>
        <c:crosses val="autoZero"/>
        <c:crossBetween val="midCat"/>
      </c:valAx>
      <c:valAx>
        <c:axId val="1044083007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567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Economy!$N$5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65-6F41-A7F7-92AE829EEE1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65-6F41-A7F7-92AE829EEE1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065-6F41-A7F7-92AE829EEE1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65-6F41-A7F7-92AE829EEE1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65-6F41-A7F7-92AE829EEE1F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065-6F41-A7F7-92AE829EEE1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065-6F41-A7F7-92AE829EEE1F}"/>
              </c:ext>
            </c:extLst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5-6F41-A7F7-92AE829EEE1F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65-6F41-A7F7-92AE829EEE1F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5-6F41-A7F7-92AE829EEE1F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5-6F41-A7F7-92AE829EEE1F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65-6F41-A7F7-92AE829EEE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Economy!$M$6:$M$25</c:f>
              <c:strCache>
                <c:ptCount val="20"/>
                <c:pt idx="0">
                  <c:v>Q1-2017</c:v>
                </c:pt>
                <c:pt idx="1">
                  <c:v>Q2-2017</c:v>
                </c:pt>
                <c:pt idx="2">
                  <c:v>Q3-2017</c:v>
                </c:pt>
                <c:pt idx="3">
                  <c:v>Q4-2017</c:v>
                </c:pt>
                <c:pt idx="4">
                  <c:v>Q1-2018</c:v>
                </c:pt>
                <c:pt idx="5">
                  <c:v>Q2-2018</c:v>
                </c:pt>
                <c:pt idx="6">
                  <c:v>Q3-2018</c:v>
                </c:pt>
                <c:pt idx="7">
                  <c:v>Q4-2018</c:v>
                </c:pt>
                <c:pt idx="8">
                  <c:v>Q1-2019</c:v>
                </c:pt>
                <c:pt idx="9">
                  <c:v>Q2-2019</c:v>
                </c:pt>
                <c:pt idx="10">
                  <c:v>Q3-2019</c:v>
                </c:pt>
                <c:pt idx="11">
                  <c:v>Q4-2019</c:v>
                </c:pt>
                <c:pt idx="12">
                  <c:v>Q1-2020</c:v>
                </c:pt>
                <c:pt idx="13">
                  <c:v>Q2-2020</c:v>
                </c:pt>
                <c:pt idx="14">
                  <c:v>Q3-2020</c:v>
                </c:pt>
                <c:pt idx="15">
                  <c:v>Q4-2020</c:v>
                </c:pt>
                <c:pt idx="16">
                  <c:v>Q1-2021</c:v>
                </c:pt>
                <c:pt idx="17">
                  <c:v>Q2-2021</c:v>
                </c:pt>
                <c:pt idx="18">
                  <c:v>Q3-2021</c:v>
                </c:pt>
                <c:pt idx="19">
                  <c:v>Q4-2021</c:v>
                </c:pt>
              </c:strCache>
            </c:strRef>
          </c:cat>
          <c:val>
            <c:numRef>
              <c:f>Economy!$N$6:$N$25</c:f>
              <c:numCache>
                <c:formatCode>0.0%</c:formatCode>
                <c:ptCount val="20"/>
                <c:pt idx="0">
                  <c:v>2.3E-2</c:v>
                </c:pt>
                <c:pt idx="1">
                  <c:v>2.1999999999999999E-2</c:v>
                </c:pt>
                <c:pt idx="2">
                  <c:v>3.2000000000000001E-2</c:v>
                </c:pt>
                <c:pt idx="3">
                  <c:v>3.5000000000000003E-2</c:v>
                </c:pt>
                <c:pt idx="4">
                  <c:v>2.5000000000000001E-2</c:v>
                </c:pt>
                <c:pt idx="5">
                  <c:v>3.5000000000000003E-2</c:v>
                </c:pt>
                <c:pt idx="6">
                  <c:v>2.9000000000000001E-2</c:v>
                </c:pt>
                <c:pt idx="7">
                  <c:v>1.0999999999999999E-2</c:v>
                </c:pt>
                <c:pt idx="8">
                  <c:v>3.1E-2</c:v>
                </c:pt>
                <c:pt idx="9">
                  <c:v>0.02</c:v>
                </c:pt>
                <c:pt idx="10">
                  <c:v>2.1000000000000001E-2</c:v>
                </c:pt>
                <c:pt idx="11">
                  <c:v>2.1000000000000001E-2</c:v>
                </c:pt>
                <c:pt idx="12">
                  <c:v>-4.8000000000000001E-2</c:v>
                </c:pt>
                <c:pt idx="13">
                  <c:v>-0.253</c:v>
                </c:pt>
                <c:pt idx="14">
                  <c:v>6.2E-2</c:v>
                </c:pt>
                <c:pt idx="15">
                  <c:v>6.6000000000000003E-2</c:v>
                </c:pt>
                <c:pt idx="16">
                  <c:v>7.1999999999999995E-2</c:v>
                </c:pt>
                <c:pt idx="17">
                  <c:v>5.8000000000000003E-2</c:v>
                </c:pt>
                <c:pt idx="18">
                  <c:v>4.3999999999999997E-2</c:v>
                </c:pt>
                <c:pt idx="19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5-6F41-A7F7-92AE829E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815279"/>
        <c:axId val="605843503"/>
      </c:barChart>
      <c:catAx>
        <c:axId val="6058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43503"/>
        <c:crosses val="autoZero"/>
        <c:auto val="1"/>
        <c:lblAlgn val="ctr"/>
        <c:lblOffset val="100"/>
        <c:noMultiLvlLbl val="0"/>
      </c:catAx>
      <c:valAx>
        <c:axId val="605843503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15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Economy!$C$24</c:f>
              <c:strCache>
                <c:ptCount val="1"/>
                <c:pt idx="0">
                  <c:v>NIM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7-0847-A9C2-1C9F38FA7EF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47-0847-A9C2-1C9F38FA7EF3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47-0847-A9C2-1C9F38FA7EF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47-0847-A9C2-1C9F38FA7EF3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47-0847-A9C2-1C9F38FA7EF3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47-0847-A9C2-1C9F38FA7EF3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47-0847-A9C2-1C9F38FA7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Economy!$B$25:$B$49</c:f>
              <c:numCache>
                <c:formatCode>yyyy</c:formatCode>
                <c:ptCount val="25"/>
                <c:pt idx="0">
                  <c:v>35064</c:v>
                </c:pt>
                <c:pt idx="1">
                  <c:v>35430</c:v>
                </c:pt>
                <c:pt idx="2">
                  <c:v>35795</c:v>
                </c:pt>
                <c:pt idx="3">
                  <c:v>36160</c:v>
                </c:pt>
                <c:pt idx="4">
                  <c:v>36525</c:v>
                </c:pt>
                <c:pt idx="5">
                  <c:v>36891</c:v>
                </c:pt>
                <c:pt idx="6">
                  <c:v>37256</c:v>
                </c:pt>
                <c:pt idx="7">
                  <c:v>37621</c:v>
                </c:pt>
                <c:pt idx="8">
                  <c:v>37986</c:v>
                </c:pt>
                <c:pt idx="9">
                  <c:v>38352</c:v>
                </c:pt>
                <c:pt idx="10">
                  <c:v>38717</c:v>
                </c:pt>
                <c:pt idx="11">
                  <c:v>39082</c:v>
                </c:pt>
                <c:pt idx="12">
                  <c:v>39447</c:v>
                </c:pt>
                <c:pt idx="13">
                  <c:v>39813</c:v>
                </c:pt>
                <c:pt idx="14">
                  <c:v>40178</c:v>
                </c:pt>
                <c:pt idx="15">
                  <c:v>40543</c:v>
                </c:pt>
                <c:pt idx="16">
                  <c:v>40908</c:v>
                </c:pt>
                <c:pt idx="17">
                  <c:v>41274</c:v>
                </c:pt>
                <c:pt idx="18">
                  <c:v>41639</c:v>
                </c:pt>
                <c:pt idx="19">
                  <c:v>42004</c:v>
                </c:pt>
                <c:pt idx="20">
                  <c:v>42369</c:v>
                </c:pt>
                <c:pt idx="21">
                  <c:v>42735</c:v>
                </c:pt>
                <c:pt idx="22">
                  <c:v>43100</c:v>
                </c:pt>
                <c:pt idx="23">
                  <c:v>43465</c:v>
                </c:pt>
                <c:pt idx="24">
                  <c:v>43830</c:v>
                </c:pt>
              </c:numCache>
            </c:numRef>
          </c:cat>
          <c:val>
            <c:numRef>
              <c:f>Economy!$C$25:$C$49</c:f>
              <c:numCache>
                <c:formatCode>0.00%</c:formatCode>
                <c:ptCount val="25"/>
                <c:pt idx="0">
                  <c:v>4.2299999999999997E-2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4.0399999999999998E-2</c:v>
                </c:pt>
                <c:pt idx="4">
                  <c:v>4.0399999999999998E-2</c:v>
                </c:pt>
                <c:pt idx="5">
                  <c:v>3.9300000000000002E-2</c:v>
                </c:pt>
                <c:pt idx="6">
                  <c:v>3.85E-2</c:v>
                </c:pt>
                <c:pt idx="7">
                  <c:v>4.07E-2</c:v>
                </c:pt>
                <c:pt idx="8">
                  <c:v>3.7499999999999999E-2</c:v>
                </c:pt>
                <c:pt idx="9">
                  <c:v>3.6200000000000003E-2</c:v>
                </c:pt>
                <c:pt idx="10">
                  <c:v>3.4500000000000003E-2</c:v>
                </c:pt>
                <c:pt idx="11">
                  <c:v>3.3500000000000002E-2</c:v>
                </c:pt>
                <c:pt idx="12">
                  <c:v>3.27E-2</c:v>
                </c:pt>
                <c:pt idx="13">
                  <c:v>3.3599999999999998E-2</c:v>
                </c:pt>
                <c:pt idx="14">
                  <c:v>3.7600000000000001E-2</c:v>
                </c:pt>
                <c:pt idx="15">
                  <c:v>3.7499999999999999E-2</c:v>
                </c:pt>
                <c:pt idx="16">
                  <c:v>3.5499999999999997E-2</c:v>
                </c:pt>
                <c:pt idx="17">
                  <c:v>3.4099999999999998E-2</c:v>
                </c:pt>
                <c:pt idx="18">
                  <c:v>3.2000000000000001E-2</c:v>
                </c:pt>
                <c:pt idx="19">
                  <c:v>3.1E-2</c:v>
                </c:pt>
                <c:pt idx="20">
                  <c:v>2.98E-2</c:v>
                </c:pt>
                <c:pt idx="21">
                  <c:v>3.0299999999999997E-2</c:v>
                </c:pt>
                <c:pt idx="22">
                  <c:v>3.1400000000000004E-2</c:v>
                </c:pt>
                <c:pt idx="23">
                  <c:v>3.3099999999999997E-2</c:v>
                </c:pt>
                <c:pt idx="24">
                  <c:v>3.3500000000000002E-2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7-0847-A9C2-1C9F38FA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634463"/>
        <c:axId val="765606175"/>
      </c:lineChart>
      <c:dateAx>
        <c:axId val="765634463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606175"/>
        <c:crosses val="autoZero"/>
        <c:auto val="1"/>
        <c:lblOffset val="100"/>
        <c:baseTimeUnit val="years"/>
      </c:dateAx>
      <c:valAx>
        <c:axId val="765606175"/>
        <c:scaling>
          <c:orientation val="minMax"/>
          <c:min val="2.7500000000000007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63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'Stock Data'!$C$1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'Stock Data'!$A$2:$A$757</c:f>
              <c:numCache>
                <c:formatCode>m/d/yy</c:formatCode>
                <c:ptCount val="756"/>
                <c:pt idx="0">
                  <c:v>42850</c:v>
                </c:pt>
                <c:pt idx="1">
                  <c:v>42851</c:v>
                </c:pt>
                <c:pt idx="2">
                  <c:v>42852</c:v>
                </c:pt>
                <c:pt idx="3">
                  <c:v>42853</c:v>
                </c:pt>
                <c:pt idx="4">
                  <c:v>42856</c:v>
                </c:pt>
                <c:pt idx="5">
                  <c:v>42857</c:v>
                </c:pt>
                <c:pt idx="6">
                  <c:v>42858</c:v>
                </c:pt>
                <c:pt idx="7">
                  <c:v>42859</c:v>
                </c:pt>
                <c:pt idx="8">
                  <c:v>42860</c:v>
                </c:pt>
                <c:pt idx="9">
                  <c:v>42863</c:v>
                </c:pt>
                <c:pt idx="10">
                  <c:v>42864</c:v>
                </c:pt>
                <c:pt idx="11">
                  <c:v>42865</c:v>
                </c:pt>
                <c:pt idx="12">
                  <c:v>42866</c:v>
                </c:pt>
                <c:pt idx="13">
                  <c:v>42867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42877</c:v>
                </c:pt>
                <c:pt idx="20">
                  <c:v>42878</c:v>
                </c:pt>
                <c:pt idx="21">
                  <c:v>42879</c:v>
                </c:pt>
                <c:pt idx="22">
                  <c:v>42880</c:v>
                </c:pt>
                <c:pt idx="23">
                  <c:v>42881</c:v>
                </c:pt>
                <c:pt idx="24">
                  <c:v>42885</c:v>
                </c:pt>
                <c:pt idx="25">
                  <c:v>42886</c:v>
                </c:pt>
                <c:pt idx="26">
                  <c:v>42887</c:v>
                </c:pt>
                <c:pt idx="27">
                  <c:v>42888</c:v>
                </c:pt>
                <c:pt idx="28">
                  <c:v>42891</c:v>
                </c:pt>
                <c:pt idx="29">
                  <c:v>42892</c:v>
                </c:pt>
                <c:pt idx="30">
                  <c:v>42893</c:v>
                </c:pt>
                <c:pt idx="31">
                  <c:v>42894</c:v>
                </c:pt>
                <c:pt idx="32">
                  <c:v>42895</c:v>
                </c:pt>
                <c:pt idx="33">
                  <c:v>42898</c:v>
                </c:pt>
                <c:pt idx="34">
                  <c:v>42899</c:v>
                </c:pt>
                <c:pt idx="35">
                  <c:v>42900</c:v>
                </c:pt>
                <c:pt idx="36">
                  <c:v>42901</c:v>
                </c:pt>
                <c:pt idx="37">
                  <c:v>42902</c:v>
                </c:pt>
                <c:pt idx="38">
                  <c:v>42905</c:v>
                </c:pt>
                <c:pt idx="39">
                  <c:v>42906</c:v>
                </c:pt>
                <c:pt idx="40">
                  <c:v>42907</c:v>
                </c:pt>
                <c:pt idx="41">
                  <c:v>42908</c:v>
                </c:pt>
                <c:pt idx="42">
                  <c:v>42909</c:v>
                </c:pt>
                <c:pt idx="43">
                  <c:v>42912</c:v>
                </c:pt>
                <c:pt idx="44">
                  <c:v>42913</c:v>
                </c:pt>
                <c:pt idx="45">
                  <c:v>42914</c:v>
                </c:pt>
                <c:pt idx="46">
                  <c:v>42915</c:v>
                </c:pt>
                <c:pt idx="47">
                  <c:v>42916</c:v>
                </c:pt>
                <c:pt idx="48">
                  <c:v>42919</c:v>
                </c:pt>
                <c:pt idx="49">
                  <c:v>42921</c:v>
                </c:pt>
                <c:pt idx="50">
                  <c:v>42922</c:v>
                </c:pt>
                <c:pt idx="51">
                  <c:v>42923</c:v>
                </c:pt>
                <c:pt idx="52">
                  <c:v>42926</c:v>
                </c:pt>
                <c:pt idx="53">
                  <c:v>42927</c:v>
                </c:pt>
                <c:pt idx="54">
                  <c:v>42928</c:v>
                </c:pt>
                <c:pt idx="55">
                  <c:v>42929</c:v>
                </c:pt>
                <c:pt idx="56">
                  <c:v>42930</c:v>
                </c:pt>
                <c:pt idx="57">
                  <c:v>42933</c:v>
                </c:pt>
                <c:pt idx="58">
                  <c:v>42934</c:v>
                </c:pt>
                <c:pt idx="59">
                  <c:v>42935</c:v>
                </c:pt>
                <c:pt idx="60">
                  <c:v>42936</c:v>
                </c:pt>
                <c:pt idx="61">
                  <c:v>42937</c:v>
                </c:pt>
                <c:pt idx="62">
                  <c:v>42940</c:v>
                </c:pt>
                <c:pt idx="63">
                  <c:v>42941</c:v>
                </c:pt>
                <c:pt idx="64">
                  <c:v>42942</c:v>
                </c:pt>
                <c:pt idx="65">
                  <c:v>42943</c:v>
                </c:pt>
                <c:pt idx="66">
                  <c:v>42944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42954</c:v>
                </c:pt>
                <c:pt idx="73">
                  <c:v>42955</c:v>
                </c:pt>
                <c:pt idx="74">
                  <c:v>42956</c:v>
                </c:pt>
                <c:pt idx="75">
                  <c:v>42957</c:v>
                </c:pt>
                <c:pt idx="76">
                  <c:v>42958</c:v>
                </c:pt>
                <c:pt idx="77">
                  <c:v>42961</c:v>
                </c:pt>
                <c:pt idx="78">
                  <c:v>42962</c:v>
                </c:pt>
                <c:pt idx="79">
                  <c:v>42963</c:v>
                </c:pt>
                <c:pt idx="80">
                  <c:v>42964</c:v>
                </c:pt>
                <c:pt idx="81">
                  <c:v>42965</c:v>
                </c:pt>
                <c:pt idx="82">
                  <c:v>42968</c:v>
                </c:pt>
                <c:pt idx="83">
                  <c:v>42969</c:v>
                </c:pt>
                <c:pt idx="84">
                  <c:v>42970</c:v>
                </c:pt>
                <c:pt idx="85">
                  <c:v>42971</c:v>
                </c:pt>
                <c:pt idx="86">
                  <c:v>42972</c:v>
                </c:pt>
                <c:pt idx="87">
                  <c:v>42975</c:v>
                </c:pt>
                <c:pt idx="88">
                  <c:v>42976</c:v>
                </c:pt>
                <c:pt idx="89">
                  <c:v>42977</c:v>
                </c:pt>
                <c:pt idx="90">
                  <c:v>42978</c:v>
                </c:pt>
                <c:pt idx="91">
                  <c:v>42979</c:v>
                </c:pt>
                <c:pt idx="92">
                  <c:v>42983</c:v>
                </c:pt>
                <c:pt idx="93">
                  <c:v>42984</c:v>
                </c:pt>
                <c:pt idx="94">
                  <c:v>42985</c:v>
                </c:pt>
                <c:pt idx="95">
                  <c:v>42986</c:v>
                </c:pt>
                <c:pt idx="96">
                  <c:v>42989</c:v>
                </c:pt>
                <c:pt idx="97">
                  <c:v>42990</c:v>
                </c:pt>
                <c:pt idx="98">
                  <c:v>42991</c:v>
                </c:pt>
                <c:pt idx="99">
                  <c:v>42992</c:v>
                </c:pt>
                <c:pt idx="100">
                  <c:v>42993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  <c:pt idx="105">
                  <c:v>43000</c:v>
                </c:pt>
                <c:pt idx="106">
                  <c:v>43003</c:v>
                </c:pt>
                <c:pt idx="107">
                  <c:v>43004</c:v>
                </c:pt>
                <c:pt idx="108">
                  <c:v>43005</c:v>
                </c:pt>
                <c:pt idx="109">
                  <c:v>43006</c:v>
                </c:pt>
                <c:pt idx="110">
                  <c:v>43007</c:v>
                </c:pt>
                <c:pt idx="111">
                  <c:v>43010</c:v>
                </c:pt>
                <c:pt idx="112">
                  <c:v>43011</c:v>
                </c:pt>
                <c:pt idx="113">
                  <c:v>43012</c:v>
                </c:pt>
                <c:pt idx="114">
                  <c:v>43013</c:v>
                </c:pt>
                <c:pt idx="115">
                  <c:v>43014</c:v>
                </c:pt>
                <c:pt idx="116">
                  <c:v>43017</c:v>
                </c:pt>
                <c:pt idx="117">
                  <c:v>43018</c:v>
                </c:pt>
                <c:pt idx="118">
                  <c:v>43019</c:v>
                </c:pt>
                <c:pt idx="119">
                  <c:v>43020</c:v>
                </c:pt>
                <c:pt idx="120">
                  <c:v>43021</c:v>
                </c:pt>
                <c:pt idx="121">
                  <c:v>43024</c:v>
                </c:pt>
                <c:pt idx="122">
                  <c:v>43025</c:v>
                </c:pt>
                <c:pt idx="123">
                  <c:v>43026</c:v>
                </c:pt>
                <c:pt idx="124">
                  <c:v>43027</c:v>
                </c:pt>
                <c:pt idx="125">
                  <c:v>43028</c:v>
                </c:pt>
                <c:pt idx="126">
                  <c:v>43031</c:v>
                </c:pt>
                <c:pt idx="127">
                  <c:v>43032</c:v>
                </c:pt>
                <c:pt idx="128">
                  <c:v>43033</c:v>
                </c:pt>
                <c:pt idx="129">
                  <c:v>43034</c:v>
                </c:pt>
                <c:pt idx="130">
                  <c:v>43035</c:v>
                </c:pt>
                <c:pt idx="131">
                  <c:v>43038</c:v>
                </c:pt>
                <c:pt idx="132">
                  <c:v>43039</c:v>
                </c:pt>
                <c:pt idx="133">
                  <c:v>43040</c:v>
                </c:pt>
                <c:pt idx="134">
                  <c:v>43041</c:v>
                </c:pt>
                <c:pt idx="135">
                  <c:v>43042</c:v>
                </c:pt>
                <c:pt idx="136">
                  <c:v>43045</c:v>
                </c:pt>
                <c:pt idx="137">
                  <c:v>43046</c:v>
                </c:pt>
                <c:pt idx="138">
                  <c:v>43047</c:v>
                </c:pt>
                <c:pt idx="139">
                  <c:v>43048</c:v>
                </c:pt>
                <c:pt idx="140">
                  <c:v>43049</c:v>
                </c:pt>
                <c:pt idx="141">
                  <c:v>43052</c:v>
                </c:pt>
                <c:pt idx="142">
                  <c:v>43053</c:v>
                </c:pt>
                <c:pt idx="143">
                  <c:v>43054</c:v>
                </c:pt>
                <c:pt idx="144">
                  <c:v>43055</c:v>
                </c:pt>
                <c:pt idx="145">
                  <c:v>43056</c:v>
                </c:pt>
                <c:pt idx="146">
                  <c:v>43059</c:v>
                </c:pt>
                <c:pt idx="147">
                  <c:v>43060</c:v>
                </c:pt>
                <c:pt idx="148">
                  <c:v>43061</c:v>
                </c:pt>
                <c:pt idx="149">
                  <c:v>43063</c:v>
                </c:pt>
                <c:pt idx="150">
                  <c:v>43066</c:v>
                </c:pt>
                <c:pt idx="151">
                  <c:v>43067</c:v>
                </c:pt>
                <c:pt idx="152">
                  <c:v>43068</c:v>
                </c:pt>
                <c:pt idx="153">
                  <c:v>43069</c:v>
                </c:pt>
                <c:pt idx="154">
                  <c:v>43070</c:v>
                </c:pt>
                <c:pt idx="155">
                  <c:v>43073</c:v>
                </c:pt>
                <c:pt idx="156">
                  <c:v>43074</c:v>
                </c:pt>
                <c:pt idx="157">
                  <c:v>43075</c:v>
                </c:pt>
                <c:pt idx="158">
                  <c:v>43076</c:v>
                </c:pt>
                <c:pt idx="159">
                  <c:v>43077</c:v>
                </c:pt>
                <c:pt idx="160">
                  <c:v>43080</c:v>
                </c:pt>
                <c:pt idx="161">
                  <c:v>43081</c:v>
                </c:pt>
                <c:pt idx="162">
                  <c:v>43082</c:v>
                </c:pt>
                <c:pt idx="163">
                  <c:v>43083</c:v>
                </c:pt>
                <c:pt idx="164">
                  <c:v>43084</c:v>
                </c:pt>
                <c:pt idx="165">
                  <c:v>43087</c:v>
                </c:pt>
                <c:pt idx="166">
                  <c:v>43088</c:v>
                </c:pt>
                <c:pt idx="167">
                  <c:v>43089</c:v>
                </c:pt>
                <c:pt idx="168">
                  <c:v>43090</c:v>
                </c:pt>
                <c:pt idx="169">
                  <c:v>43091</c:v>
                </c:pt>
                <c:pt idx="170">
                  <c:v>43095</c:v>
                </c:pt>
                <c:pt idx="171">
                  <c:v>43096</c:v>
                </c:pt>
                <c:pt idx="172">
                  <c:v>43097</c:v>
                </c:pt>
                <c:pt idx="173">
                  <c:v>43098</c:v>
                </c:pt>
                <c:pt idx="174">
                  <c:v>43102</c:v>
                </c:pt>
                <c:pt idx="175">
                  <c:v>43103</c:v>
                </c:pt>
                <c:pt idx="176">
                  <c:v>43104</c:v>
                </c:pt>
                <c:pt idx="177">
                  <c:v>43105</c:v>
                </c:pt>
                <c:pt idx="178">
                  <c:v>43108</c:v>
                </c:pt>
                <c:pt idx="179">
                  <c:v>43109</c:v>
                </c:pt>
                <c:pt idx="180">
                  <c:v>43110</c:v>
                </c:pt>
                <c:pt idx="181">
                  <c:v>43111</c:v>
                </c:pt>
                <c:pt idx="182">
                  <c:v>43112</c:v>
                </c:pt>
                <c:pt idx="183">
                  <c:v>43116</c:v>
                </c:pt>
                <c:pt idx="184">
                  <c:v>43117</c:v>
                </c:pt>
                <c:pt idx="185">
                  <c:v>43118</c:v>
                </c:pt>
                <c:pt idx="186">
                  <c:v>43119</c:v>
                </c:pt>
                <c:pt idx="187">
                  <c:v>43122</c:v>
                </c:pt>
                <c:pt idx="188">
                  <c:v>43123</c:v>
                </c:pt>
                <c:pt idx="189">
                  <c:v>43124</c:v>
                </c:pt>
                <c:pt idx="190">
                  <c:v>43125</c:v>
                </c:pt>
                <c:pt idx="191">
                  <c:v>43126</c:v>
                </c:pt>
                <c:pt idx="192">
                  <c:v>43129</c:v>
                </c:pt>
                <c:pt idx="193">
                  <c:v>43130</c:v>
                </c:pt>
                <c:pt idx="194">
                  <c:v>43131</c:v>
                </c:pt>
                <c:pt idx="195">
                  <c:v>43132</c:v>
                </c:pt>
                <c:pt idx="196">
                  <c:v>43133</c:v>
                </c:pt>
                <c:pt idx="197">
                  <c:v>43136</c:v>
                </c:pt>
                <c:pt idx="198">
                  <c:v>43137</c:v>
                </c:pt>
                <c:pt idx="199">
                  <c:v>43138</c:v>
                </c:pt>
                <c:pt idx="200">
                  <c:v>43139</c:v>
                </c:pt>
                <c:pt idx="201">
                  <c:v>43140</c:v>
                </c:pt>
                <c:pt idx="202">
                  <c:v>43143</c:v>
                </c:pt>
                <c:pt idx="203">
                  <c:v>43144</c:v>
                </c:pt>
                <c:pt idx="204">
                  <c:v>43145</c:v>
                </c:pt>
                <c:pt idx="205">
                  <c:v>43146</c:v>
                </c:pt>
                <c:pt idx="206">
                  <c:v>43147</c:v>
                </c:pt>
                <c:pt idx="207">
                  <c:v>43151</c:v>
                </c:pt>
                <c:pt idx="208">
                  <c:v>43152</c:v>
                </c:pt>
                <c:pt idx="209">
                  <c:v>43153</c:v>
                </c:pt>
                <c:pt idx="210">
                  <c:v>43154</c:v>
                </c:pt>
                <c:pt idx="211">
                  <c:v>43157</c:v>
                </c:pt>
                <c:pt idx="212">
                  <c:v>43158</c:v>
                </c:pt>
                <c:pt idx="213">
                  <c:v>43159</c:v>
                </c:pt>
                <c:pt idx="214">
                  <c:v>43160</c:v>
                </c:pt>
                <c:pt idx="215">
                  <c:v>43161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43171</c:v>
                </c:pt>
                <c:pt idx="222">
                  <c:v>43172</c:v>
                </c:pt>
                <c:pt idx="223">
                  <c:v>43173</c:v>
                </c:pt>
                <c:pt idx="224">
                  <c:v>43174</c:v>
                </c:pt>
                <c:pt idx="225">
                  <c:v>43175</c:v>
                </c:pt>
                <c:pt idx="226">
                  <c:v>43178</c:v>
                </c:pt>
                <c:pt idx="227">
                  <c:v>43179</c:v>
                </c:pt>
                <c:pt idx="228">
                  <c:v>43180</c:v>
                </c:pt>
                <c:pt idx="229">
                  <c:v>43181</c:v>
                </c:pt>
                <c:pt idx="230">
                  <c:v>43182</c:v>
                </c:pt>
                <c:pt idx="231">
                  <c:v>43185</c:v>
                </c:pt>
                <c:pt idx="232">
                  <c:v>43186</c:v>
                </c:pt>
                <c:pt idx="233">
                  <c:v>43187</c:v>
                </c:pt>
                <c:pt idx="234">
                  <c:v>43188</c:v>
                </c:pt>
                <c:pt idx="235">
                  <c:v>43192</c:v>
                </c:pt>
                <c:pt idx="236">
                  <c:v>43193</c:v>
                </c:pt>
                <c:pt idx="237">
                  <c:v>43194</c:v>
                </c:pt>
                <c:pt idx="238">
                  <c:v>43195</c:v>
                </c:pt>
                <c:pt idx="239">
                  <c:v>43196</c:v>
                </c:pt>
                <c:pt idx="240">
                  <c:v>43199</c:v>
                </c:pt>
                <c:pt idx="241">
                  <c:v>43200</c:v>
                </c:pt>
                <c:pt idx="242">
                  <c:v>43201</c:v>
                </c:pt>
                <c:pt idx="243">
                  <c:v>43202</c:v>
                </c:pt>
                <c:pt idx="244">
                  <c:v>43203</c:v>
                </c:pt>
                <c:pt idx="245">
                  <c:v>43206</c:v>
                </c:pt>
                <c:pt idx="246">
                  <c:v>43207</c:v>
                </c:pt>
                <c:pt idx="247">
                  <c:v>43208</c:v>
                </c:pt>
                <c:pt idx="248">
                  <c:v>43209</c:v>
                </c:pt>
                <c:pt idx="249">
                  <c:v>43210</c:v>
                </c:pt>
                <c:pt idx="250">
                  <c:v>43213</c:v>
                </c:pt>
                <c:pt idx="251">
                  <c:v>43214</c:v>
                </c:pt>
                <c:pt idx="252">
                  <c:v>43215</c:v>
                </c:pt>
                <c:pt idx="253">
                  <c:v>43216</c:v>
                </c:pt>
                <c:pt idx="254">
                  <c:v>43217</c:v>
                </c:pt>
                <c:pt idx="255">
                  <c:v>43220</c:v>
                </c:pt>
                <c:pt idx="256">
                  <c:v>43221</c:v>
                </c:pt>
                <c:pt idx="257">
                  <c:v>43222</c:v>
                </c:pt>
                <c:pt idx="258">
                  <c:v>43223</c:v>
                </c:pt>
                <c:pt idx="259">
                  <c:v>43224</c:v>
                </c:pt>
                <c:pt idx="260">
                  <c:v>43227</c:v>
                </c:pt>
                <c:pt idx="261">
                  <c:v>43228</c:v>
                </c:pt>
                <c:pt idx="262">
                  <c:v>43229</c:v>
                </c:pt>
                <c:pt idx="263">
                  <c:v>43230</c:v>
                </c:pt>
                <c:pt idx="264">
                  <c:v>43231</c:v>
                </c:pt>
                <c:pt idx="265">
                  <c:v>43234</c:v>
                </c:pt>
                <c:pt idx="266">
                  <c:v>43235</c:v>
                </c:pt>
                <c:pt idx="267">
                  <c:v>43236</c:v>
                </c:pt>
                <c:pt idx="268">
                  <c:v>43237</c:v>
                </c:pt>
                <c:pt idx="269">
                  <c:v>43238</c:v>
                </c:pt>
                <c:pt idx="270">
                  <c:v>43241</c:v>
                </c:pt>
                <c:pt idx="271">
                  <c:v>43242</c:v>
                </c:pt>
                <c:pt idx="272">
                  <c:v>43243</c:v>
                </c:pt>
                <c:pt idx="273">
                  <c:v>43244</c:v>
                </c:pt>
                <c:pt idx="274">
                  <c:v>43245</c:v>
                </c:pt>
                <c:pt idx="275">
                  <c:v>43249</c:v>
                </c:pt>
                <c:pt idx="276">
                  <c:v>43250</c:v>
                </c:pt>
                <c:pt idx="277">
                  <c:v>43251</c:v>
                </c:pt>
                <c:pt idx="278">
                  <c:v>43252</c:v>
                </c:pt>
                <c:pt idx="279">
                  <c:v>43255</c:v>
                </c:pt>
                <c:pt idx="280">
                  <c:v>43256</c:v>
                </c:pt>
                <c:pt idx="281">
                  <c:v>43257</c:v>
                </c:pt>
                <c:pt idx="282">
                  <c:v>43258</c:v>
                </c:pt>
                <c:pt idx="283">
                  <c:v>43259</c:v>
                </c:pt>
                <c:pt idx="284">
                  <c:v>43262</c:v>
                </c:pt>
                <c:pt idx="285">
                  <c:v>43263</c:v>
                </c:pt>
                <c:pt idx="286">
                  <c:v>43264</c:v>
                </c:pt>
                <c:pt idx="287">
                  <c:v>43265</c:v>
                </c:pt>
                <c:pt idx="288">
                  <c:v>43266</c:v>
                </c:pt>
                <c:pt idx="289">
                  <c:v>43269</c:v>
                </c:pt>
                <c:pt idx="290">
                  <c:v>43270</c:v>
                </c:pt>
                <c:pt idx="291">
                  <c:v>43271</c:v>
                </c:pt>
                <c:pt idx="292">
                  <c:v>43272</c:v>
                </c:pt>
                <c:pt idx="293">
                  <c:v>43273</c:v>
                </c:pt>
                <c:pt idx="294">
                  <c:v>43276</c:v>
                </c:pt>
                <c:pt idx="295">
                  <c:v>43277</c:v>
                </c:pt>
                <c:pt idx="296">
                  <c:v>43278</c:v>
                </c:pt>
                <c:pt idx="297">
                  <c:v>43279</c:v>
                </c:pt>
                <c:pt idx="298">
                  <c:v>43280</c:v>
                </c:pt>
                <c:pt idx="299">
                  <c:v>43283</c:v>
                </c:pt>
                <c:pt idx="300">
                  <c:v>43284</c:v>
                </c:pt>
                <c:pt idx="301">
                  <c:v>43286</c:v>
                </c:pt>
                <c:pt idx="302">
                  <c:v>43287</c:v>
                </c:pt>
                <c:pt idx="303">
                  <c:v>43290</c:v>
                </c:pt>
                <c:pt idx="304">
                  <c:v>43291</c:v>
                </c:pt>
                <c:pt idx="305">
                  <c:v>43292</c:v>
                </c:pt>
                <c:pt idx="306">
                  <c:v>43293</c:v>
                </c:pt>
                <c:pt idx="307">
                  <c:v>43294</c:v>
                </c:pt>
                <c:pt idx="308">
                  <c:v>43297</c:v>
                </c:pt>
                <c:pt idx="309">
                  <c:v>43298</c:v>
                </c:pt>
                <c:pt idx="310">
                  <c:v>43299</c:v>
                </c:pt>
                <c:pt idx="311">
                  <c:v>43300</c:v>
                </c:pt>
                <c:pt idx="312">
                  <c:v>43301</c:v>
                </c:pt>
                <c:pt idx="313">
                  <c:v>43304</c:v>
                </c:pt>
                <c:pt idx="314">
                  <c:v>43305</c:v>
                </c:pt>
                <c:pt idx="315">
                  <c:v>43306</c:v>
                </c:pt>
                <c:pt idx="316">
                  <c:v>43307</c:v>
                </c:pt>
                <c:pt idx="317">
                  <c:v>43308</c:v>
                </c:pt>
                <c:pt idx="318">
                  <c:v>43311</c:v>
                </c:pt>
                <c:pt idx="319">
                  <c:v>43312</c:v>
                </c:pt>
                <c:pt idx="320">
                  <c:v>43313</c:v>
                </c:pt>
                <c:pt idx="321">
                  <c:v>43314</c:v>
                </c:pt>
                <c:pt idx="322">
                  <c:v>43315</c:v>
                </c:pt>
                <c:pt idx="323">
                  <c:v>43318</c:v>
                </c:pt>
                <c:pt idx="324">
                  <c:v>43319</c:v>
                </c:pt>
                <c:pt idx="325">
                  <c:v>43320</c:v>
                </c:pt>
                <c:pt idx="326">
                  <c:v>43321</c:v>
                </c:pt>
                <c:pt idx="327">
                  <c:v>43322</c:v>
                </c:pt>
                <c:pt idx="328">
                  <c:v>43325</c:v>
                </c:pt>
                <c:pt idx="329">
                  <c:v>43326</c:v>
                </c:pt>
                <c:pt idx="330">
                  <c:v>43327</c:v>
                </c:pt>
                <c:pt idx="331">
                  <c:v>43328</c:v>
                </c:pt>
                <c:pt idx="332">
                  <c:v>43329</c:v>
                </c:pt>
                <c:pt idx="333">
                  <c:v>43332</c:v>
                </c:pt>
                <c:pt idx="334">
                  <c:v>43333</c:v>
                </c:pt>
                <c:pt idx="335">
                  <c:v>43334</c:v>
                </c:pt>
                <c:pt idx="336">
                  <c:v>43335</c:v>
                </c:pt>
                <c:pt idx="337">
                  <c:v>43336</c:v>
                </c:pt>
                <c:pt idx="338">
                  <c:v>43339</c:v>
                </c:pt>
                <c:pt idx="339">
                  <c:v>43340</c:v>
                </c:pt>
                <c:pt idx="340">
                  <c:v>43341</c:v>
                </c:pt>
                <c:pt idx="341">
                  <c:v>43342</c:v>
                </c:pt>
                <c:pt idx="342">
                  <c:v>43343</c:v>
                </c:pt>
                <c:pt idx="343">
                  <c:v>43347</c:v>
                </c:pt>
                <c:pt idx="344">
                  <c:v>43348</c:v>
                </c:pt>
                <c:pt idx="345">
                  <c:v>43349</c:v>
                </c:pt>
                <c:pt idx="346">
                  <c:v>43350</c:v>
                </c:pt>
                <c:pt idx="347">
                  <c:v>43353</c:v>
                </c:pt>
                <c:pt idx="348">
                  <c:v>43354</c:v>
                </c:pt>
                <c:pt idx="349">
                  <c:v>43355</c:v>
                </c:pt>
                <c:pt idx="350">
                  <c:v>43356</c:v>
                </c:pt>
                <c:pt idx="351">
                  <c:v>43357</c:v>
                </c:pt>
                <c:pt idx="352">
                  <c:v>43360</c:v>
                </c:pt>
                <c:pt idx="353">
                  <c:v>43361</c:v>
                </c:pt>
                <c:pt idx="354">
                  <c:v>43362</c:v>
                </c:pt>
                <c:pt idx="355">
                  <c:v>43363</c:v>
                </c:pt>
                <c:pt idx="356">
                  <c:v>43364</c:v>
                </c:pt>
                <c:pt idx="357">
                  <c:v>43367</c:v>
                </c:pt>
                <c:pt idx="358">
                  <c:v>43368</c:v>
                </c:pt>
                <c:pt idx="359">
                  <c:v>43369</c:v>
                </c:pt>
                <c:pt idx="360">
                  <c:v>43370</c:v>
                </c:pt>
                <c:pt idx="361">
                  <c:v>43371</c:v>
                </c:pt>
                <c:pt idx="362">
                  <c:v>43374</c:v>
                </c:pt>
                <c:pt idx="363">
                  <c:v>43375</c:v>
                </c:pt>
                <c:pt idx="364">
                  <c:v>43376</c:v>
                </c:pt>
                <c:pt idx="365">
                  <c:v>43377</c:v>
                </c:pt>
                <c:pt idx="366">
                  <c:v>43378</c:v>
                </c:pt>
                <c:pt idx="367">
                  <c:v>43381</c:v>
                </c:pt>
                <c:pt idx="368">
                  <c:v>43382</c:v>
                </c:pt>
                <c:pt idx="369">
                  <c:v>43383</c:v>
                </c:pt>
                <c:pt idx="370">
                  <c:v>43384</c:v>
                </c:pt>
                <c:pt idx="371">
                  <c:v>43385</c:v>
                </c:pt>
                <c:pt idx="372">
                  <c:v>43388</c:v>
                </c:pt>
                <c:pt idx="373">
                  <c:v>43389</c:v>
                </c:pt>
                <c:pt idx="374">
                  <c:v>43390</c:v>
                </c:pt>
                <c:pt idx="375">
                  <c:v>43391</c:v>
                </c:pt>
                <c:pt idx="376">
                  <c:v>43392</c:v>
                </c:pt>
                <c:pt idx="377">
                  <c:v>43395</c:v>
                </c:pt>
                <c:pt idx="378">
                  <c:v>43396</c:v>
                </c:pt>
                <c:pt idx="379">
                  <c:v>43397</c:v>
                </c:pt>
                <c:pt idx="380">
                  <c:v>43398</c:v>
                </c:pt>
                <c:pt idx="381">
                  <c:v>43399</c:v>
                </c:pt>
                <c:pt idx="382">
                  <c:v>43402</c:v>
                </c:pt>
                <c:pt idx="383">
                  <c:v>43403</c:v>
                </c:pt>
                <c:pt idx="384">
                  <c:v>43404</c:v>
                </c:pt>
                <c:pt idx="385">
                  <c:v>43405</c:v>
                </c:pt>
                <c:pt idx="386">
                  <c:v>43406</c:v>
                </c:pt>
                <c:pt idx="387">
                  <c:v>43409</c:v>
                </c:pt>
                <c:pt idx="388">
                  <c:v>43410</c:v>
                </c:pt>
                <c:pt idx="389">
                  <c:v>43411</c:v>
                </c:pt>
                <c:pt idx="390">
                  <c:v>43412</c:v>
                </c:pt>
                <c:pt idx="391">
                  <c:v>43413</c:v>
                </c:pt>
                <c:pt idx="392">
                  <c:v>43416</c:v>
                </c:pt>
                <c:pt idx="393">
                  <c:v>43417</c:v>
                </c:pt>
                <c:pt idx="394">
                  <c:v>43418</c:v>
                </c:pt>
                <c:pt idx="395">
                  <c:v>43419</c:v>
                </c:pt>
                <c:pt idx="396">
                  <c:v>43420</c:v>
                </c:pt>
                <c:pt idx="397">
                  <c:v>43423</c:v>
                </c:pt>
                <c:pt idx="398">
                  <c:v>43424</c:v>
                </c:pt>
                <c:pt idx="399">
                  <c:v>43425</c:v>
                </c:pt>
                <c:pt idx="400">
                  <c:v>43427</c:v>
                </c:pt>
                <c:pt idx="401">
                  <c:v>43430</c:v>
                </c:pt>
                <c:pt idx="402">
                  <c:v>43431</c:v>
                </c:pt>
                <c:pt idx="403">
                  <c:v>43432</c:v>
                </c:pt>
                <c:pt idx="404">
                  <c:v>43433</c:v>
                </c:pt>
                <c:pt idx="405">
                  <c:v>43434</c:v>
                </c:pt>
                <c:pt idx="406">
                  <c:v>43437</c:v>
                </c:pt>
                <c:pt idx="407">
                  <c:v>43438</c:v>
                </c:pt>
                <c:pt idx="408">
                  <c:v>43440</c:v>
                </c:pt>
                <c:pt idx="409">
                  <c:v>43441</c:v>
                </c:pt>
                <c:pt idx="410">
                  <c:v>43444</c:v>
                </c:pt>
                <c:pt idx="411">
                  <c:v>43445</c:v>
                </c:pt>
                <c:pt idx="412">
                  <c:v>43446</c:v>
                </c:pt>
                <c:pt idx="413">
                  <c:v>43447</c:v>
                </c:pt>
                <c:pt idx="414">
                  <c:v>43448</c:v>
                </c:pt>
                <c:pt idx="415">
                  <c:v>43451</c:v>
                </c:pt>
                <c:pt idx="416">
                  <c:v>43452</c:v>
                </c:pt>
                <c:pt idx="417">
                  <c:v>43453</c:v>
                </c:pt>
                <c:pt idx="418">
                  <c:v>43454</c:v>
                </c:pt>
                <c:pt idx="419">
                  <c:v>43455</c:v>
                </c:pt>
                <c:pt idx="420">
                  <c:v>43458</c:v>
                </c:pt>
                <c:pt idx="421">
                  <c:v>43460</c:v>
                </c:pt>
                <c:pt idx="422">
                  <c:v>43461</c:v>
                </c:pt>
                <c:pt idx="423">
                  <c:v>43462</c:v>
                </c:pt>
                <c:pt idx="424">
                  <c:v>43465</c:v>
                </c:pt>
                <c:pt idx="425">
                  <c:v>43467</c:v>
                </c:pt>
                <c:pt idx="426">
                  <c:v>43468</c:v>
                </c:pt>
                <c:pt idx="427">
                  <c:v>43469</c:v>
                </c:pt>
                <c:pt idx="428">
                  <c:v>43472</c:v>
                </c:pt>
                <c:pt idx="429">
                  <c:v>43473</c:v>
                </c:pt>
                <c:pt idx="430">
                  <c:v>43474</c:v>
                </c:pt>
                <c:pt idx="431">
                  <c:v>43475</c:v>
                </c:pt>
                <c:pt idx="432">
                  <c:v>43476</c:v>
                </c:pt>
                <c:pt idx="433">
                  <c:v>43479</c:v>
                </c:pt>
                <c:pt idx="434">
                  <c:v>43480</c:v>
                </c:pt>
                <c:pt idx="435">
                  <c:v>43481</c:v>
                </c:pt>
                <c:pt idx="436">
                  <c:v>43482</c:v>
                </c:pt>
                <c:pt idx="437">
                  <c:v>43483</c:v>
                </c:pt>
                <c:pt idx="438">
                  <c:v>43487</c:v>
                </c:pt>
                <c:pt idx="439">
                  <c:v>43488</c:v>
                </c:pt>
                <c:pt idx="440">
                  <c:v>43489</c:v>
                </c:pt>
                <c:pt idx="441">
                  <c:v>43490</c:v>
                </c:pt>
                <c:pt idx="442">
                  <c:v>43493</c:v>
                </c:pt>
                <c:pt idx="443">
                  <c:v>43494</c:v>
                </c:pt>
                <c:pt idx="444">
                  <c:v>43495</c:v>
                </c:pt>
                <c:pt idx="445">
                  <c:v>43496</c:v>
                </c:pt>
                <c:pt idx="446">
                  <c:v>43497</c:v>
                </c:pt>
                <c:pt idx="447">
                  <c:v>43500</c:v>
                </c:pt>
                <c:pt idx="448">
                  <c:v>43501</c:v>
                </c:pt>
                <c:pt idx="449">
                  <c:v>43502</c:v>
                </c:pt>
                <c:pt idx="450">
                  <c:v>43503</c:v>
                </c:pt>
                <c:pt idx="451">
                  <c:v>43504</c:v>
                </c:pt>
                <c:pt idx="452">
                  <c:v>43507</c:v>
                </c:pt>
                <c:pt idx="453">
                  <c:v>43508</c:v>
                </c:pt>
                <c:pt idx="454">
                  <c:v>43509</c:v>
                </c:pt>
                <c:pt idx="455">
                  <c:v>43510</c:v>
                </c:pt>
                <c:pt idx="456">
                  <c:v>43511</c:v>
                </c:pt>
                <c:pt idx="457">
                  <c:v>43515</c:v>
                </c:pt>
                <c:pt idx="458">
                  <c:v>43516</c:v>
                </c:pt>
                <c:pt idx="459">
                  <c:v>43517</c:v>
                </c:pt>
                <c:pt idx="460">
                  <c:v>43518</c:v>
                </c:pt>
                <c:pt idx="461">
                  <c:v>43521</c:v>
                </c:pt>
                <c:pt idx="462">
                  <c:v>43522</c:v>
                </c:pt>
                <c:pt idx="463">
                  <c:v>43523</c:v>
                </c:pt>
                <c:pt idx="464">
                  <c:v>43524</c:v>
                </c:pt>
                <c:pt idx="465">
                  <c:v>43525</c:v>
                </c:pt>
                <c:pt idx="466">
                  <c:v>43528</c:v>
                </c:pt>
                <c:pt idx="467">
                  <c:v>43529</c:v>
                </c:pt>
                <c:pt idx="468">
                  <c:v>43530</c:v>
                </c:pt>
                <c:pt idx="469">
                  <c:v>43531</c:v>
                </c:pt>
                <c:pt idx="470">
                  <c:v>43532</c:v>
                </c:pt>
                <c:pt idx="471">
                  <c:v>43535</c:v>
                </c:pt>
                <c:pt idx="472">
                  <c:v>43536</c:v>
                </c:pt>
                <c:pt idx="473">
                  <c:v>43537</c:v>
                </c:pt>
                <c:pt idx="474">
                  <c:v>43538</c:v>
                </c:pt>
                <c:pt idx="475">
                  <c:v>43539</c:v>
                </c:pt>
                <c:pt idx="476">
                  <c:v>43542</c:v>
                </c:pt>
                <c:pt idx="477">
                  <c:v>43543</c:v>
                </c:pt>
                <c:pt idx="478">
                  <c:v>43544</c:v>
                </c:pt>
                <c:pt idx="479">
                  <c:v>43545</c:v>
                </c:pt>
                <c:pt idx="480">
                  <c:v>43546</c:v>
                </c:pt>
                <c:pt idx="481">
                  <c:v>43549</c:v>
                </c:pt>
                <c:pt idx="482">
                  <c:v>43550</c:v>
                </c:pt>
                <c:pt idx="483">
                  <c:v>43551</c:v>
                </c:pt>
                <c:pt idx="484">
                  <c:v>43552</c:v>
                </c:pt>
                <c:pt idx="485">
                  <c:v>43553</c:v>
                </c:pt>
                <c:pt idx="486">
                  <c:v>43556</c:v>
                </c:pt>
                <c:pt idx="487">
                  <c:v>43557</c:v>
                </c:pt>
                <c:pt idx="488">
                  <c:v>43558</c:v>
                </c:pt>
                <c:pt idx="489">
                  <c:v>43559</c:v>
                </c:pt>
                <c:pt idx="490">
                  <c:v>43560</c:v>
                </c:pt>
                <c:pt idx="491">
                  <c:v>43563</c:v>
                </c:pt>
                <c:pt idx="492">
                  <c:v>43564</c:v>
                </c:pt>
                <c:pt idx="493">
                  <c:v>43565</c:v>
                </c:pt>
                <c:pt idx="494">
                  <c:v>43566</c:v>
                </c:pt>
                <c:pt idx="495">
                  <c:v>43567</c:v>
                </c:pt>
                <c:pt idx="496">
                  <c:v>43570</c:v>
                </c:pt>
                <c:pt idx="497">
                  <c:v>43571</c:v>
                </c:pt>
                <c:pt idx="498">
                  <c:v>43572</c:v>
                </c:pt>
                <c:pt idx="499">
                  <c:v>43573</c:v>
                </c:pt>
                <c:pt idx="500">
                  <c:v>43577</c:v>
                </c:pt>
                <c:pt idx="501">
                  <c:v>43578</c:v>
                </c:pt>
                <c:pt idx="502">
                  <c:v>43579</c:v>
                </c:pt>
                <c:pt idx="503">
                  <c:v>43580</c:v>
                </c:pt>
                <c:pt idx="504">
                  <c:v>43581</c:v>
                </c:pt>
                <c:pt idx="505">
                  <c:v>43584</c:v>
                </c:pt>
                <c:pt idx="506">
                  <c:v>43585</c:v>
                </c:pt>
                <c:pt idx="507">
                  <c:v>43586</c:v>
                </c:pt>
                <c:pt idx="508">
                  <c:v>43587</c:v>
                </c:pt>
                <c:pt idx="509">
                  <c:v>43588</c:v>
                </c:pt>
                <c:pt idx="510">
                  <c:v>43591</c:v>
                </c:pt>
                <c:pt idx="511">
                  <c:v>43592</c:v>
                </c:pt>
                <c:pt idx="512">
                  <c:v>43593</c:v>
                </c:pt>
                <c:pt idx="513">
                  <c:v>43594</c:v>
                </c:pt>
                <c:pt idx="514">
                  <c:v>43595</c:v>
                </c:pt>
                <c:pt idx="515">
                  <c:v>43598</c:v>
                </c:pt>
                <c:pt idx="516">
                  <c:v>43599</c:v>
                </c:pt>
                <c:pt idx="517">
                  <c:v>43600</c:v>
                </c:pt>
                <c:pt idx="518">
                  <c:v>43601</c:v>
                </c:pt>
                <c:pt idx="519">
                  <c:v>43602</c:v>
                </c:pt>
                <c:pt idx="520">
                  <c:v>43605</c:v>
                </c:pt>
                <c:pt idx="521">
                  <c:v>43606</c:v>
                </c:pt>
                <c:pt idx="522">
                  <c:v>43607</c:v>
                </c:pt>
                <c:pt idx="523">
                  <c:v>43608</c:v>
                </c:pt>
                <c:pt idx="524">
                  <c:v>43609</c:v>
                </c:pt>
                <c:pt idx="525">
                  <c:v>43613</c:v>
                </c:pt>
                <c:pt idx="526">
                  <c:v>43614</c:v>
                </c:pt>
                <c:pt idx="527">
                  <c:v>43615</c:v>
                </c:pt>
                <c:pt idx="528">
                  <c:v>43616</c:v>
                </c:pt>
                <c:pt idx="529">
                  <c:v>43619</c:v>
                </c:pt>
                <c:pt idx="530">
                  <c:v>43620</c:v>
                </c:pt>
                <c:pt idx="531">
                  <c:v>43621</c:v>
                </c:pt>
                <c:pt idx="532">
                  <c:v>43622</c:v>
                </c:pt>
                <c:pt idx="533">
                  <c:v>43623</c:v>
                </c:pt>
                <c:pt idx="534">
                  <c:v>43626</c:v>
                </c:pt>
                <c:pt idx="535">
                  <c:v>43627</c:v>
                </c:pt>
                <c:pt idx="536">
                  <c:v>43628</c:v>
                </c:pt>
                <c:pt idx="537">
                  <c:v>43629</c:v>
                </c:pt>
                <c:pt idx="538">
                  <c:v>43630</c:v>
                </c:pt>
                <c:pt idx="539">
                  <c:v>43633</c:v>
                </c:pt>
                <c:pt idx="540">
                  <c:v>43634</c:v>
                </c:pt>
                <c:pt idx="541">
                  <c:v>43635</c:v>
                </c:pt>
                <c:pt idx="542">
                  <c:v>43636</c:v>
                </c:pt>
                <c:pt idx="543">
                  <c:v>43637</c:v>
                </c:pt>
                <c:pt idx="544">
                  <c:v>43640</c:v>
                </c:pt>
                <c:pt idx="545">
                  <c:v>43641</c:v>
                </c:pt>
                <c:pt idx="546">
                  <c:v>43642</c:v>
                </c:pt>
                <c:pt idx="547">
                  <c:v>43643</c:v>
                </c:pt>
                <c:pt idx="548">
                  <c:v>43644</c:v>
                </c:pt>
                <c:pt idx="549">
                  <c:v>43647</c:v>
                </c:pt>
                <c:pt idx="550">
                  <c:v>43648</c:v>
                </c:pt>
                <c:pt idx="551">
                  <c:v>43649</c:v>
                </c:pt>
                <c:pt idx="552">
                  <c:v>43651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43661</c:v>
                </c:pt>
                <c:pt idx="559">
                  <c:v>43662</c:v>
                </c:pt>
                <c:pt idx="560">
                  <c:v>43663</c:v>
                </c:pt>
                <c:pt idx="561">
                  <c:v>43664</c:v>
                </c:pt>
                <c:pt idx="562">
                  <c:v>43665</c:v>
                </c:pt>
                <c:pt idx="563">
                  <c:v>43668</c:v>
                </c:pt>
                <c:pt idx="564">
                  <c:v>43669</c:v>
                </c:pt>
                <c:pt idx="565">
                  <c:v>43670</c:v>
                </c:pt>
                <c:pt idx="566">
                  <c:v>43671</c:v>
                </c:pt>
                <c:pt idx="567">
                  <c:v>43672</c:v>
                </c:pt>
                <c:pt idx="568">
                  <c:v>43675</c:v>
                </c:pt>
                <c:pt idx="569">
                  <c:v>43676</c:v>
                </c:pt>
                <c:pt idx="570">
                  <c:v>43677</c:v>
                </c:pt>
                <c:pt idx="571">
                  <c:v>43678</c:v>
                </c:pt>
                <c:pt idx="572">
                  <c:v>43679</c:v>
                </c:pt>
                <c:pt idx="573">
                  <c:v>43682</c:v>
                </c:pt>
                <c:pt idx="574">
                  <c:v>43683</c:v>
                </c:pt>
                <c:pt idx="575">
                  <c:v>43684</c:v>
                </c:pt>
                <c:pt idx="576">
                  <c:v>43685</c:v>
                </c:pt>
                <c:pt idx="577">
                  <c:v>43686</c:v>
                </c:pt>
                <c:pt idx="578">
                  <c:v>43689</c:v>
                </c:pt>
                <c:pt idx="579">
                  <c:v>43690</c:v>
                </c:pt>
                <c:pt idx="580">
                  <c:v>43691</c:v>
                </c:pt>
                <c:pt idx="581">
                  <c:v>43692</c:v>
                </c:pt>
                <c:pt idx="582">
                  <c:v>43693</c:v>
                </c:pt>
                <c:pt idx="583">
                  <c:v>43696</c:v>
                </c:pt>
                <c:pt idx="584">
                  <c:v>43697</c:v>
                </c:pt>
                <c:pt idx="585">
                  <c:v>43698</c:v>
                </c:pt>
                <c:pt idx="586">
                  <c:v>43699</c:v>
                </c:pt>
                <c:pt idx="587">
                  <c:v>43700</c:v>
                </c:pt>
                <c:pt idx="588">
                  <c:v>43703</c:v>
                </c:pt>
                <c:pt idx="589">
                  <c:v>43704</c:v>
                </c:pt>
                <c:pt idx="590">
                  <c:v>43705</c:v>
                </c:pt>
                <c:pt idx="591">
                  <c:v>43706</c:v>
                </c:pt>
                <c:pt idx="592">
                  <c:v>43707</c:v>
                </c:pt>
                <c:pt idx="593">
                  <c:v>43711</c:v>
                </c:pt>
                <c:pt idx="594">
                  <c:v>43712</c:v>
                </c:pt>
                <c:pt idx="595">
                  <c:v>43713</c:v>
                </c:pt>
                <c:pt idx="596">
                  <c:v>43714</c:v>
                </c:pt>
                <c:pt idx="597">
                  <c:v>43717</c:v>
                </c:pt>
                <c:pt idx="598">
                  <c:v>43718</c:v>
                </c:pt>
                <c:pt idx="599">
                  <c:v>43719</c:v>
                </c:pt>
                <c:pt idx="600">
                  <c:v>43720</c:v>
                </c:pt>
                <c:pt idx="601">
                  <c:v>43721</c:v>
                </c:pt>
                <c:pt idx="602">
                  <c:v>43724</c:v>
                </c:pt>
                <c:pt idx="603">
                  <c:v>43725</c:v>
                </c:pt>
                <c:pt idx="604">
                  <c:v>43726</c:v>
                </c:pt>
                <c:pt idx="605">
                  <c:v>43727</c:v>
                </c:pt>
                <c:pt idx="606">
                  <c:v>43728</c:v>
                </c:pt>
                <c:pt idx="607">
                  <c:v>43731</c:v>
                </c:pt>
                <c:pt idx="608">
                  <c:v>43732</c:v>
                </c:pt>
                <c:pt idx="609">
                  <c:v>43733</c:v>
                </c:pt>
                <c:pt idx="610">
                  <c:v>43734</c:v>
                </c:pt>
                <c:pt idx="611">
                  <c:v>43735</c:v>
                </c:pt>
                <c:pt idx="612">
                  <c:v>43738</c:v>
                </c:pt>
                <c:pt idx="613">
                  <c:v>43739</c:v>
                </c:pt>
                <c:pt idx="614">
                  <c:v>43740</c:v>
                </c:pt>
                <c:pt idx="615">
                  <c:v>43741</c:v>
                </c:pt>
                <c:pt idx="616">
                  <c:v>43742</c:v>
                </c:pt>
                <c:pt idx="617">
                  <c:v>43745</c:v>
                </c:pt>
                <c:pt idx="618">
                  <c:v>43746</c:v>
                </c:pt>
                <c:pt idx="619">
                  <c:v>43747</c:v>
                </c:pt>
                <c:pt idx="620">
                  <c:v>43748</c:v>
                </c:pt>
                <c:pt idx="621">
                  <c:v>43749</c:v>
                </c:pt>
                <c:pt idx="622">
                  <c:v>43752</c:v>
                </c:pt>
                <c:pt idx="623">
                  <c:v>43753</c:v>
                </c:pt>
                <c:pt idx="624">
                  <c:v>43754</c:v>
                </c:pt>
                <c:pt idx="625">
                  <c:v>43755</c:v>
                </c:pt>
                <c:pt idx="626">
                  <c:v>43756</c:v>
                </c:pt>
                <c:pt idx="627">
                  <c:v>43759</c:v>
                </c:pt>
                <c:pt idx="628">
                  <c:v>43760</c:v>
                </c:pt>
                <c:pt idx="629">
                  <c:v>43761</c:v>
                </c:pt>
                <c:pt idx="630">
                  <c:v>43762</c:v>
                </c:pt>
                <c:pt idx="631">
                  <c:v>43763</c:v>
                </c:pt>
                <c:pt idx="632">
                  <c:v>43766</c:v>
                </c:pt>
                <c:pt idx="633">
                  <c:v>43767</c:v>
                </c:pt>
                <c:pt idx="634">
                  <c:v>43768</c:v>
                </c:pt>
                <c:pt idx="635">
                  <c:v>43769</c:v>
                </c:pt>
                <c:pt idx="636">
                  <c:v>43770</c:v>
                </c:pt>
                <c:pt idx="637">
                  <c:v>43773</c:v>
                </c:pt>
                <c:pt idx="638">
                  <c:v>43774</c:v>
                </c:pt>
                <c:pt idx="639">
                  <c:v>43775</c:v>
                </c:pt>
                <c:pt idx="640">
                  <c:v>43776</c:v>
                </c:pt>
                <c:pt idx="641">
                  <c:v>43777</c:v>
                </c:pt>
                <c:pt idx="642">
                  <c:v>43780</c:v>
                </c:pt>
                <c:pt idx="643">
                  <c:v>43781</c:v>
                </c:pt>
                <c:pt idx="644">
                  <c:v>43782</c:v>
                </c:pt>
                <c:pt idx="645">
                  <c:v>43783</c:v>
                </c:pt>
                <c:pt idx="646">
                  <c:v>43784</c:v>
                </c:pt>
                <c:pt idx="647">
                  <c:v>43787</c:v>
                </c:pt>
                <c:pt idx="648">
                  <c:v>43788</c:v>
                </c:pt>
                <c:pt idx="649">
                  <c:v>43789</c:v>
                </c:pt>
                <c:pt idx="650">
                  <c:v>43790</c:v>
                </c:pt>
                <c:pt idx="651">
                  <c:v>43791</c:v>
                </c:pt>
                <c:pt idx="652">
                  <c:v>43794</c:v>
                </c:pt>
                <c:pt idx="653">
                  <c:v>43795</c:v>
                </c:pt>
                <c:pt idx="654">
                  <c:v>43796</c:v>
                </c:pt>
                <c:pt idx="655">
                  <c:v>43798</c:v>
                </c:pt>
                <c:pt idx="656">
                  <c:v>43801</c:v>
                </c:pt>
                <c:pt idx="657">
                  <c:v>43802</c:v>
                </c:pt>
                <c:pt idx="658">
                  <c:v>43803</c:v>
                </c:pt>
                <c:pt idx="659">
                  <c:v>43804</c:v>
                </c:pt>
                <c:pt idx="660">
                  <c:v>43805</c:v>
                </c:pt>
                <c:pt idx="661">
                  <c:v>43808</c:v>
                </c:pt>
                <c:pt idx="662">
                  <c:v>43809</c:v>
                </c:pt>
                <c:pt idx="663">
                  <c:v>43810</c:v>
                </c:pt>
                <c:pt idx="664">
                  <c:v>43811</c:v>
                </c:pt>
                <c:pt idx="665">
                  <c:v>43812</c:v>
                </c:pt>
                <c:pt idx="666">
                  <c:v>43815</c:v>
                </c:pt>
                <c:pt idx="667">
                  <c:v>43816</c:v>
                </c:pt>
                <c:pt idx="668">
                  <c:v>43817</c:v>
                </c:pt>
                <c:pt idx="669">
                  <c:v>43818</c:v>
                </c:pt>
                <c:pt idx="670">
                  <c:v>43819</c:v>
                </c:pt>
                <c:pt idx="671">
                  <c:v>43822</c:v>
                </c:pt>
                <c:pt idx="672">
                  <c:v>43823</c:v>
                </c:pt>
                <c:pt idx="673">
                  <c:v>43825</c:v>
                </c:pt>
                <c:pt idx="674">
                  <c:v>43826</c:v>
                </c:pt>
                <c:pt idx="675">
                  <c:v>43829</c:v>
                </c:pt>
                <c:pt idx="676">
                  <c:v>43830</c:v>
                </c:pt>
                <c:pt idx="677">
                  <c:v>43832</c:v>
                </c:pt>
                <c:pt idx="678">
                  <c:v>43833</c:v>
                </c:pt>
                <c:pt idx="679">
                  <c:v>43836</c:v>
                </c:pt>
                <c:pt idx="680">
                  <c:v>43837</c:v>
                </c:pt>
                <c:pt idx="681">
                  <c:v>43838</c:v>
                </c:pt>
                <c:pt idx="682">
                  <c:v>43839</c:v>
                </c:pt>
                <c:pt idx="683">
                  <c:v>43840</c:v>
                </c:pt>
                <c:pt idx="684">
                  <c:v>43843</c:v>
                </c:pt>
                <c:pt idx="685">
                  <c:v>43844</c:v>
                </c:pt>
                <c:pt idx="686">
                  <c:v>43845</c:v>
                </c:pt>
                <c:pt idx="687">
                  <c:v>43846</c:v>
                </c:pt>
                <c:pt idx="688">
                  <c:v>43847</c:v>
                </c:pt>
                <c:pt idx="689">
                  <c:v>43851</c:v>
                </c:pt>
                <c:pt idx="690">
                  <c:v>43852</c:v>
                </c:pt>
                <c:pt idx="691">
                  <c:v>43853</c:v>
                </c:pt>
                <c:pt idx="692">
                  <c:v>43854</c:v>
                </c:pt>
                <c:pt idx="693">
                  <c:v>43857</c:v>
                </c:pt>
                <c:pt idx="694">
                  <c:v>43858</c:v>
                </c:pt>
                <c:pt idx="695">
                  <c:v>43859</c:v>
                </c:pt>
                <c:pt idx="696">
                  <c:v>43860</c:v>
                </c:pt>
                <c:pt idx="697">
                  <c:v>43861</c:v>
                </c:pt>
                <c:pt idx="698">
                  <c:v>43864</c:v>
                </c:pt>
                <c:pt idx="699">
                  <c:v>43865</c:v>
                </c:pt>
                <c:pt idx="700">
                  <c:v>43866</c:v>
                </c:pt>
                <c:pt idx="701">
                  <c:v>43867</c:v>
                </c:pt>
                <c:pt idx="702">
                  <c:v>43868</c:v>
                </c:pt>
                <c:pt idx="703">
                  <c:v>43871</c:v>
                </c:pt>
                <c:pt idx="704">
                  <c:v>43872</c:v>
                </c:pt>
                <c:pt idx="705">
                  <c:v>43873</c:v>
                </c:pt>
                <c:pt idx="706">
                  <c:v>43874</c:v>
                </c:pt>
                <c:pt idx="707">
                  <c:v>43875</c:v>
                </c:pt>
                <c:pt idx="708">
                  <c:v>43879</c:v>
                </c:pt>
                <c:pt idx="709">
                  <c:v>43880</c:v>
                </c:pt>
                <c:pt idx="710">
                  <c:v>43881</c:v>
                </c:pt>
                <c:pt idx="711">
                  <c:v>43882</c:v>
                </c:pt>
                <c:pt idx="712">
                  <c:v>43885</c:v>
                </c:pt>
                <c:pt idx="713">
                  <c:v>43886</c:v>
                </c:pt>
                <c:pt idx="714">
                  <c:v>43887</c:v>
                </c:pt>
                <c:pt idx="715">
                  <c:v>43888</c:v>
                </c:pt>
                <c:pt idx="716">
                  <c:v>43889</c:v>
                </c:pt>
                <c:pt idx="717">
                  <c:v>43892</c:v>
                </c:pt>
                <c:pt idx="718">
                  <c:v>43893</c:v>
                </c:pt>
                <c:pt idx="719">
                  <c:v>43894</c:v>
                </c:pt>
                <c:pt idx="720">
                  <c:v>43895</c:v>
                </c:pt>
                <c:pt idx="721">
                  <c:v>43896</c:v>
                </c:pt>
                <c:pt idx="722">
                  <c:v>43899</c:v>
                </c:pt>
                <c:pt idx="723">
                  <c:v>43900</c:v>
                </c:pt>
                <c:pt idx="724">
                  <c:v>43901</c:v>
                </c:pt>
                <c:pt idx="725">
                  <c:v>43902</c:v>
                </c:pt>
                <c:pt idx="726">
                  <c:v>43903</c:v>
                </c:pt>
                <c:pt idx="727">
                  <c:v>43906</c:v>
                </c:pt>
                <c:pt idx="728">
                  <c:v>43907</c:v>
                </c:pt>
                <c:pt idx="729">
                  <c:v>43908</c:v>
                </c:pt>
                <c:pt idx="730">
                  <c:v>43909</c:v>
                </c:pt>
                <c:pt idx="731">
                  <c:v>43910</c:v>
                </c:pt>
                <c:pt idx="732">
                  <c:v>43913</c:v>
                </c:pt>
                <c:pt idx="733">
                  <c:v>43914</c:v>
                </c:pt>
                <c:pt idx="734">
                  <c:v>43915</c:v>
                </c:pt>
                <c:pt idx="735">
                  <c:v>43916</c:v>
                </c:pt>
                <c:pt idx="736">
                  <c:v>43917</c:v>
                </c:pt>
                <c:pt idx="737">
                  <c:v>43920</c:v>
                </c:pt>
                <c:pt idx="738">
                  <c:v>43921</c:v>
                </c:pt>
                <c:pt idx="739">
                  <c:v>43922</c:v>
                </c:pt>
                <c:pt idx="740">
                  <c:v>43923</c:v>
                </c:pt>
                <c:pt idx="741">
                  <c:v>43924</c:v>
                </c:pt>
                <c:pt idx="742">
                  <c:v>43927</c:v>
                </c:pt>
                <c:pt idx="743">
                  <c:v>43928</c:v>
                </c:pt>
                <c:pt idx="744">
                  <c:v>43929</c:v>
                </c:pt>
                <c:pt idx="745">
                  <c:v>43930</c:v>
                </c:pt>
                <c:pt idx="746">
                  <c:v>43934</c:v>
                </c:pt>
                <c:pt idx="747">
                  <c:v>43935</c:v>
                </c:pt>
                <c:pt idx="748">
                  <c:v>43936</c:v>
                </c:pt>
                <c:pt idx="749">
                  <c:v>43937</c:v>
                </c:pt>
                <c:pt idx="750">
                  <c:v>43938</c:v>
                </c:pt>
                <c:pt idx="751">
                  <c:v>43941</c:v>
                </c:pt>
                <c:pt idx="752">
                  <c:v>43942</c:v>
                </c:pt>
                <c:pt idx="753">
                  <c:v>43943</c:v>
                </c:pt>
                <c:pt idx="754">
                  <c:v>43944</c:v>
                </c:pt>
                <c:pt idx="755">
                  <c:v>43945</c:v>
                </c:pt>
              </c:numCache>
            </c:numRef>
          </c:cat>
          <c:val>
            <c:numRef>
              <c:f>'Stock Data'!$C$2:$C$757</c:f>
              <c:numCache>
                <c:formatCode>General</c:formatCode>
                <c:ptCount val="756"/>
                <c:pt idx="0">
                  <c:v>3996900</c:v>
                </c:pt>
                <c:pt idx="1">
                  <c:v>3765300</c:v>
                </c:pt>
                <c:pt idx="2">
                  <c:v>2805800</c:v>
                </c:pt>
                <c:pt idx="3">
                  <c:v>2936600</c:v>
                </c:pt>
                <c:pt idx="4">
                  <c:v>3004800</c:v>
                </c:pt>
                <c:pt idx="5">
                  <c:v>2602400</c:v>
                </c:pt>
                <c:pt idx="6">
                  <c:v>3042200</c:v>
                </c:pt>
                <c:pt idx="7">
                  <c:v>2935400</c:v>
                </c:pt>
                <c:pt idx="8">
                  <c:v>2435800</c:v>
                </c:pt>
                <c:pt idx="9">
                  <c:v>2316800</c:v>
                </c:pt>
                <c:pt idx="10">
                  <c:v>2145400</c:v>
                </c:pt>
                <c:pt idx="11">
                  <c:v>2630400</c:v>
                </c:pt>
                <c:pt idx="12">
                  <c:v>2440300</c:v>
                </c:pt>
                <c:pt idx="13">
                  <c:v>2166100</c:v>
                </c:pt>
                <c:pt idx="14">
                  <c:v>2468100</c:v>
                </c:pt>
                <c:pt idx="15">
                  <c:v>1710700</c:v>
                </c:pt>
                <c:pt idx="16">
                  <c:v>7525700</c:v>
                </c:pt>
                <c:pt idx="17">
                  <c:v>4792400</c:v>
                </c:pt>
                <c:pt idx="18">
                  <c:v>3747100</c:v>
                </c:pt>
                <c:pt idx="19">
                  <c:v>2506100</c:v>
                </c:pt>
                <c:pt idx="20">
                  <c:v>3308800</c:v>
                </c:pt>
                <c:pt idx="21">
                  <c:v>4141600</c:v>
                </c:pt>
                <c:pt idx="22">
                  <c:v>2640000</c:v>
                </c:pt>
                <c:pt idx="23">
                  <c:v>1787100</c:v>
                </c:pt>
                <c:pt idx="24">
                  <c:v>3097800</c:v>
                </c:pt>
                <c:pt idx="25">
                  <c:v>8312000</c:v>
                </c:pt>
                <c:pt idx="26">
                  <c:v>4057900</c:v>
                </c:pt>
                <c:pt idx="27">
                  <c:v>3692000</c:v>
                </c:pt>
                <c:pt idx="28">
                  <c:v>2696600</c:v>
                </c:pt>
                <c:pt idx="29">
                  <c:v>2891300</c:v>
                </c:pt>
                <c:pt idx="30">
                  <c:v>2679400</c:v>
                </c:pt>
                <c:pt idx="31">
                  <c:v>3765600</c:v>
                </c:pt>
                <c:pt idx="32">
                  <c:v>4455400</c:v>
                </c:pt>
                <c:pt idx="33">
                  <c:v>3388200</c:v>
                </c:pt>
                <c:pt idx="34">
                  <c:v>2767800</c:v>
                </c:pt>
                <c:pt idx="35">
                  <c:v>3652900</c:v>
                </c:pt>
                <c:pt idx="36">
                  <c:v>3378900</c:v>
                </c:pt>
                <c:pt idx="37">
                  <c:v>3758300</c:v>
                </c:pt>
                <c:pt idx="38">
                  <c:v>2900900</c:v>
                </c:pt>
                <c:pt idx="39">
                  <c:v>2264200</c:v>
                </c:pt>
                <c:pt idx="40">
                  <c:v>3015300</c:v>
                </c:pt>
                <c:pt idx="41">
                  <c:v>3344600</c:v>
                </c:pt>
                <c:pt idx="42">
                  <c:v>4448700</c:v>
                </c:pt>
                <c:pt idx="43">
                  <c:v>2589500</c:v>
                </c:pt>
                <c:pt idx="44">
                  <c:v>2899400</c:v>
                </c:pt>
                <c:pt idx="45">
                  <c:v>3482800</c:v>
                </c:pt>
                <c:pt idx="46">
                  <c:v>5063400</c:v>
                </c:pt>
                <c:pt idx="47">
                  <c:v>3154300</c:v>
                </c:pt>
                <c:pt idx="48">
                  <c:v>2846600</c:v>
                </c:pt>
                <c:pt idx="49">
                  <c:v>2772000</c:v>
                </c:pt>
                <c:pt idx="50">
                  <c:v>3076600</c:v>
                </c:pt>
                <c:pt idx="51">
                  <c:v>2697600</c:v>
                </c:pt>
                <c:pt idx="52">
                  <c:v>2357500</c:v>
                </c:pt>
                <c:pt idx="53">
                  <c:v>2742900</c:v>
                </c:pt>
                <c:pt idx="54">
                  <c:v>2567300</c:v>
                </c:pt>
                <c:pt idx="55">
                  <c:v>2852600</c:v>
                </c:pt>
                <c:pt idx="56">
                  <c:v>3703600</c:v>
                </c:pt>
                <c:pt idx="57">
                  <c:v>2551800</c:v>
                </c:pt>
                <c:pt idx="58">
                  <c:v>6400700</c:v>
                </c:pt>
                <c:pt idx="59">
                  <c:v>4884600</c:v>
                </c:pt>
                <c:pt idx="60">
                  <c:v>3497800</c:v>
                </c:pt>
                <c:pt idx="61">
                  <c:v>3446600</c:v>
                </c:pt>
                <c:pt idx="62">
                  <c:v>3123100</c:v>
                </c:pt>
                <c:pt idx="63">
                  <c:v>3509500</c:v>
                </c:pt>
                <c:pt idx="64">
                  <c:v>2792500</c:v>
                </c:pt>
                <c:pt idx="65">
                  <c:v>2812500</c:v>
                </c:pt>
                <c:pt idx="66">
                  <c:v>2483200</c:v>
                </c:pt>
                <c:pt idx="67">
                  <c:v>1994900</c:v>
                </c:pt>
                <c:pt idx="68">
                  <c:v>2986800</c:v>
                </c:pt>
                <c:pt idx="69">
                  <c:v>1863300</c:v>
                </c:pt>
                <c:pt idx="70">
                  <c:v>2106400</c:v>
                </c:pt>
                <c:pt idx="71">
                  <c:v>3400300</c:v>
                </c:pt>
                <c:pt idx="72">
                  <c:v>3809800</c:v>
                </c:pt>
                <c:pt idx="73">
                  <c:v>3322500</c:v>
                </c:pt>
                <c:pt idx="74">
                  <c:v>2571100</c:v>
                </c:pt>
                <c:pt idx="75">
                  <c:v>3325500</c:v>
                </c:pt>
                <c:pt idx="76">
                  <c:v>2956600</c:v>
                </c:pt>
                <c:pt idx="77">
                  <c:v>2266100</c:v>
                </c:pt>
                <c:pt idx="78">
                  <c:v>1867000</c:v>
                </c:pt>
                <c:pt idx="79">
                  <c:v>2393900</c:v>
                </c:pt>
                <c:pt idx="80">
                  <c:v>3460300</c:v>
                </c:pt>
                <c:pt idx="81">
                  <c:v>3149300</c:v>
                </c:pt>
                <c:pt idx="82">
                  <c:v>2203300</c:v>
                </c:pt>
                <c:pt idx="83">
                  <c:v>2021300</c:v>
                </c:pt>
                <c:pt idx="84">
                  <c:v>2568000</c:v>
                </c:pt>
                <c:pt idx="85">
                  <c:v>2263000</c:v>
                </c:pt>
                <c:pt idx="86">
                  <c:v>2232500</c:v>
                </c:pt>
                <c:pt idx="87">
                  <c:v>2641600</c:v>
                </c:pt>
                <c:pt idx="88">
                  <c:v>2369100</c:v>
                </c:pt>
                <c:pt idx="89">
                  <c:v>2411400</c:v>
                </c:pt>
                <c:pt idx="90">
                  <c:v>2240600</c:v>
                </c:pt>
                <c:pt idx="91">
                  <c:v>2346900</c:v>
                </c:pt>
                <c:pt idx="92">
                  <c:v>5646200</c:v>
                </c:pt>
                <c:pt idx="93">
                  <c:v>3613600</c:v>
                </c:pt>
                <c:pt idx="94">
                  <c:v>3594600</c:v>
                </c:pt>
                <c:pt idx="95">
                  <c:v>3120900</c:v>
                </c:pt>
                <c:pt idx="96">
                  <c:v>2971500</c:v>
                </c:pt>
                <c:pt idx="97">
                  <c:v>3745800</c:v>
                </c:pt>
                <c:pt idx="98">
                  <c:v>2383500</c:v>
                </c:pt>
                <c:pt idx="99">
                  <c:v>1986600</c:v>
                </c:pt>
                <c:pt idx="100">
                  <c:v>4365800</c:v>
                </c:pt>
                <c:pt idx="101">
                  <c:v>2466800</c:v>
                </c:pt>
                <c:pt idx="102">
                  <c:v>1858000</c:v>
                </c:pt>
                <c:pt idx="103">
                  <c:v>2682300</c:v>
                </c:pt>
                <c:pt idx="104">
                  <c:v>1800800</c:v>
                </c:pt>
                <c:pt idx="105">
                  <c:v>1861800</c:v>
                </c:pt>
                <c:pt idx="106">
                  <c:v>2261800</c:v>
                </c:pt>
                <c:pt idx="107">
                  <c:v>1770000</c:v>
                </c:pt>
                <c:pt idx="108">
                  <c:v>3072100</c:v>
                </c:pt>
                <c:pt idx="109">
                  <c:v>2121800</c:v>
                </c:pt>
                <c:pt idx="110">
                  <c:v>1902300</c:v>
                </c:pt>
                <c:pt idx="111">
                  <c:v>2501300</c:v>
                </c:pt>
                <c:pt idx="112">
                  <c:v>2010800</c:v>
                </c:pt>
                <c:pt idx="113">
                  <c:v>1840400</c:v>
                </c:pt>
                <c:pt idx="114">
                  <c:v>3521300</c:v>
                </c:pt>
                <c:pt idx="115">
                  <c:v>2396100</c:v>
                </c:pt>
                <c:pt idx="116">
                  <c:v>2165200</c:v>
                </c:pt>
                <c:pt idx="117">
                  <c:v>2187100</c:v>
                </c:pt>
                <c:pt idx="118">
                  <c:v>2175700</c:v>
                </c:pt>
                <c:pt idx="119">
                  <c:v>2148200</c:v>
                </c:pt>
                <c:pt idx="120">
                  <c:v>2491000</c:v>
                </c:pt>
                <c:pt idx="121">
                  <c:v>2969200</c:v>
                </c:pt>
                <c:pt idx="122">
                  <c:v>7088400</c:v>
                </c:pt>
                <c:pt idx="123">
                  <c:v>4235900</c:v>
                </c:pt>
                <c:pt idx="124">
                  <c:v>2710900</c:v>
                </c:pt>
                <c:pt idx="125">
                  <c:v>3022800</c:v>
                </c:pt>
                <c:pt idx="126">
                  <c:v>1963300</c:v>
                </c:pt>
                <c:pt idx="127">
                  <c:v>2285300</c:v>
                </c:pt>
                <c:pt idx="128">
                  <c:v>2904300</c:v>
                </c:pt>
                <c:pt idx="129">
                  <c:v>1948800</c:v>
                </c:pt>
                <c:pt idx="130">
                  <c:v>2111500</c:v>
                </c:pt>
                <c:pt idx="131">
                  <c:v>1764400</c:v>
                </c:pt>
                <c:pt idx="132">
                  <c:v>2658700</c:v>
                </c:pt>
                <c:pt idx="133">
                  <c:v>2969600</c:v>
                </c:pt>
                <c:pt idx="134">
                  <c:v>2509100</c:v>
                </c:pt>
                <c:pt idx="135">
                  <c:v>1954600</c:v>
                </c:pt>
                <c:pt idx="136">
                  <c:v>1744800</c:v>
                </c:pt>
                <c:pt idx="137">
                  <c:v>2483900</c:v>
                </c:pt>
                <c:pt idx="138">
                  <c:v>2349800</c:v>
                </c:pt>
                <c:pt idx="139">
                  <c:v>2122400</c:v>
                </c:pt>
                <c:pt idx="140">
                  <c:v>1845600</c:v>
                </c:pt>
                <c:pt idx="141">
                  <c:v>1953900</c:v>
                </c:pt>
                <c:pt idx="142">
                  <c:v>3000200</c:v>
                </c:pt>
                <c:pt idx="143">
                  <c:v>2564100</c:v>
                </c:pt>
                <c:pt idx="144">
                  <c:v>2304300</c:v>
                </c:pt>
                <c:pt idx="145">
                  <c:v>2826400</c:v>
                </c:pt>
                <c:pt idx="146">
                  <c:v>2000700</c:v>
                </c:pt>
                <c:pt idx="147">
                  <c:v>2223800</c:v>
                </c:pt>
                <c:pt idx="148">
                  <c:v>2177200</c:v>
                </c:pt>
                <c:pt idx="149">
                  <c:v>1268500</c:v>
                </c:pt>
                <c:pt idx="150">
                  <c:v>1999600</c:v>
                </c:pt>
                <c:pt idx="151">
                  <c:v>3212900</c:v>
                </c:pt>
                <c:pt idx="152">
                  <c:v>4500000</c:v>
                </c:pt>
                <c:pt idx="153">
                  <c:v>6364600</c:v>
                </c:pt>
                <c:pt idx="154">
                  <c:v>4765400</c:v>
                </c:pt>
                <c:pt idx="155">
                  <c:v>3326100</c:v>
                </c:pt>
                <c:pt idx="156">
                  <c:v>2526800</c:v>
                </c:pt>
                <c:pt idx="157">
                  <c:v>2331400</c:v>
                </c:pt>
                <c:pt idx="158">
                  <c:v>2667000</c:v>
                </c:pt>
                <c:pt idx="159">
                  <c:v>1959100</c:v>
                </c:pt>
                <c:pt idx="160">
                  <c:v>1494200</c:v>
                </c:pt>
                <c:pt idx="161">
                  <c:v>3464200</c:v>
                </c:pt>
                <c:pt idx="162">
                  <c:v>3482300</c:v>
                </c:pt>
                <c:pt idx="163">
                  <c:v>3353200</c:v>
                </c:pt>
                <c:pt idx="164">
                  <c:v>5283400</c:v>
                </c:pt>
                <c:pt idx="165">
                  <c:v>2575600</c:v>
                </c:pt>
                <c:pt idx="166">
                  <c:v>2195500</c:v>
                </c:pt>
                <c:pt idx="167">
                  <c:v>2052400</c:v>
                </c:pt>
                <c:pt idx="168">
                  <c:v>3337800</c:v>
                </c:pt>
                <c:pt idx="169">
                  <c:v>2100600</c:v>
                </c:pt>
                <c:pt idx="170">
                  <c:v>1289300</c:v>
                </c:pt>
                <c:pt idx="171">
                  <c:v>1567900</c:v>
                </c:pt>
                <c:pt idx="172">
                  <c:v>1301000</c:v>
                </c:pt>
                <c:pt idx="173">
                  <c:v>2519300</c:v>
                </c:pt>
                <c:pt idx="174">
                  <c:v>2258300</c:v>
                </c:pt>
                <c:pt idx="175">
                  <c:v>2988200</c:v>
                </c:pt>
                <c:pt idx="176">
                  <c:v>2583200</c:v>
                </c:pt>
                <c:pt idx="177">
                  <c:v>2594700</c:v>
                </c:pt>
                <c:pt idx="178">
                  <c:v>2940500</c:v>
                </c:pt>
                <c:pt idx="179">
                  <c:v>2637300</c:v>
                </c:pt>
                <c:pt idx="180">
                  <c:v>2927200</c:v>
                </c:pt>
                <c:pt idx="181">
                  <c:v>2422400</c:v>
                </c:pt>
                <c:pt idx="182">
                  <c:v>2849200</c:v>
                </c:pt>
                <c:pt idx="183">
                  <c:v>4445500</c:v>
                </c:pt>
                <c:pt idx="184">
                  <c:v>8608100</c:v>
                </c:pt>
                <c:pt idx="185">
                  <c:v>4984500</c:v>
                </c:pt>
                <c:pt idx="186">
                  <c:v>4643400</c:v>
                </c:pt>
                <c:pt idx="187">
                  <c:v>5264700</c:v>
                </c:pt>
                <c:pt idx="188">
                  <c:v>4003600</c:v>
                </c:pt>
                <c:pt idx="189">
                  <c:v>4314000</c:v>
                </c:pt>
                <c:pt idx="190">
                  <c:v>5055000</c:v>
                </c:pt>
                <c:pt idx="191">
                  <c:v>3535400</c:v>
                </c:pt>
                <c:pt idx="192">
                  <c:v>3881100</c:v>
                </c:pt>
                <c:pt idx="193">
                  <c:v>3970400</c:v>
                </c:pt>
                <c:pt idx="194">
                  <c:v>3710200</c:v>
                </c:pt>
                <c:pt idx="195">
                  <c:v>3388200</c:v>
                </c:pt>
                <c:pt idx="196">
                  <c:v>5913900</c:v>
                </c:pt>
                <c:pt idx="197">
                  <c:v>6528500</c:v>
                </c:pt>
                <c:pt idx="198">
                  <c:v>6739900</c:v>
                </c:pt>
                <c:pt idx="199">
                  <c:v>4125000</c:v>
                </c:pt>
                <c:pt idx="200">
                  <c:v>4166200</c:v>
                </c:pt>
                <c:pt idx="201">
                  <c:v>5978600</c:v>
                </c:pt>
                <c:pt idx="202">
                  <c:v>3692500</c:v>
                </c:pt>
                <c:pt idx="203">
                  <c:v>2700500</c:v>
                </c:pt>
                <c:pt idx="204">
                  <c:v>3793800</c:v>
                </c:pt>
                <c:pt idx="205">
                  <c:v>3523100</c:v>
                </c:pt>
                <c:pt idx="206">
                  <c:v>2602500</c:v>
                </c:pt>
                <c:pt idx="207">
                  <c:v>2618400</c:v>
                </c:pt>
                <c:pt idx="208">
                  <c:v>3017900</c:v>
                </c:pt>
                <c:pt idx="209">
                  <c:v>2678900</c:v>
                </c:pt>
                <c:pt idx="210">
                  <c:v>2507100</c:v>
                </c:pt>
                <c:pt idx="211">
                  <c:v>2751400</c:v>
                </c:pt>
                <c:pt idx="212">
                  <c:v>3140600</c:v>
                </c:pt>
                <c:pt idx="213">
                  <c:v>3104300</c:v>
                </c:pt>
                <c:pt idx="214">
                  <c:v>3483500</c:v>
                </c:pt>
                <c:pt idx="215">
                  <c:v>3122800</c:v>
                </c:pt>
                <c:pt idx="216">
                  <c:v>2445800</c:v>
                </c:pt>
                <c:pt idx="217">
                  <c:v>2217300</c:v>
                </c:pt>
                <c:pt idx="218">
                  <c:v>2509400</c:v>
                </c:pt>
                <c:pt idx="219">
                  <c:v>2565400</c:v>
                </c:pt>
                <c:pt idx="220">
                  <c:v>4410600</c:v>
                </c:pt>
                <c:pt idx="221">
                  <c:v>3065600</c:v>
                </c:pt>
                <c:pt idx="222">
                  <c:v>2288100</c:v>
                </c:pt>
                <c:pt idx="223">
                  <c:v>2478700</c:v>
                </c:pt>
                <c:pt idx="224">
                  <c:v>2255200</c:v>
                </c:pt>
                <c:pt idx="225">
                  <c:v>4114400</c:v>
                </c:pt>
                <c:pt idx="226">
                  <c:v>2426900</c:v>
                </c:pt>
                <c:pt idx="227">
                  <c:v>1514800</c:v>
                </c:pt>
                <c:pt idx="228">
                  <c:v>2817600</c:v>
                </c:pt>
                <c:pt idx="229">
                  <c:v>4489300</c:v>
                </c:pt>
                <c:pt idx="230">
                  <c:v>3634200</c:v>
                </c:pt>
                <c:pt idx="231">
                  <c:v>3787200</c:v>
                </c:pt>
                <c:pt idx="232">
                  <c:v>2981500</c:v>
                </c:pt>
                <c:pt idx="233">
                  <c:v>2660200</c:v>
                </c:pt>
                <c:pt idx="234">
                  <c:v>3073900</c:v>
                </c:pt>
                <c:pt idx="235">
                  <c:v>3429900</c:v>
                </c:pt>
                <c:pt idx="236">
                  <c:v>2488200</c:v>
                </c:pt>
                <c:pt idx="237">
                  <c:v>2853200</c:v>
                </c:pt>
                <c:pt idx="238">
                  <c:v>1924800</c:v>
                </c:pt>
                <c:pt idx="239">
                  <c:v>3621900</c:v>
                </c:pt>
                <c:pt idx="240">
                  <c:v>3256700</c:v>
                </c:pt>
                <c:pt idx="241">
                  <c:v>3113900</c:v>
                </c:pt>
                <c:pt idx="242">
                  <c:v>3322000</c:v>
                </c:pt>
                <c:pt idx="243">
                  <c:v>3059100</c:v>
                </c:pt>
                <c:pt idx="244">
                  <c:v>3026200</c:v>
                </c:pt>
                <c:pt idx="245">
                  <c:v>3257400</c:v>
                </c:pt>
                <c:pt idx="246">
                  <c:v>10134400</c:v>
                </c:pt>
                <c:pt idx="247">
                  <c:v>4524800</c:v>
                </c:pt>
                <c:pt idx="248">
                  <c:v>3990000</c:v>
                </c:pt>
                <c:pt idx="249">
                  <c:v>2930600</c:v>
                </c:pt>
                <c:pt idx="250">
                  <c:v>3775900</c:v>
                </c:pt>
                <c:pt idx="251">
                  <c:v>4705100</c:v>
                </c:pt>
                <c:pt idx="252">
                  <c:v>5041400</c:v>
                </c:pt>
                <c:pt idx="253">
                  <c:v>2891100</c:v>
                </c:pt>
                <c:pt idx="254">
                  <c:v>2136800</c:v>
                </c:pt>
                <c:pt idx="255">
                  <c:v>2790500</c:v>
                </c:pt>
                <c:pt idx="256">
                  <c:v>3269800</c:v>
                </c:pt>
                <c:pt idx="257">
                  <c:v>3710900</c:v>
                </c:pt>
                <c:pt idx="258">
                  <c:v>4511400</c:v>
                </c:pt>
                <c:pt idx="259">
                  <c:v>2622300</c:v>
                </c:pt>
                <c:pt idx="260">
                  <c:v>1979400</c:v>
                </c:pt>
                <c:pt idx="261">
                  <c:v>3267000</c:v>
                </c:pt>
                <c:pt idx="262">
                  <c:v>2434000</c:v>
                </c:pt>
                <c:pt idx="263">
                  <c:v>2599000</c:v>
                </c:pt>
                <c:pt idx="264">
                  <c:v>1540100</c:v>
                </c:pt>
                <c:pt idx="265">
                  <c:v>1928500</c:v>
                </c:pt>
                <c:pt idx="266">
                  <c:v>2165700</c:v>
                </c:pt>
                <c:pt idx="267">
                  <c:v>1965200</c:v>
                </c:pt>
                <c:pt idx="268">
                  <c:v>2462700</c:v>
                </c:pt>
                <c:pt idx="269">
                  <c:v>2699000</c:v>
                </c:pt>
                <c:pt idx="270">
                  <c:v>1951700</c:v>
                </c:pt>
                <c:pt idx="271">
                  <c:v>2551500</c:v>
                </c:pt>
                <c:pt idx="272">
                  <c:v>3114000</c:v>
                </c:pt>
                <c:pt idx="273">
                  <c:v>2308700</c:v>
                </c:pt>
                <c:pt idx="274">
                  <c:v>1985600</c:v>
                </c:pt>
                <c:pt idx="275">
                  <c:v>5323600</c:v>
                </c:pt>
                <c:pt idx="276">
                  <c:v>3348600</c:v>
                </c:pt>
                <c:pt idx="277">
                  <c:v>5334900</c:v>
                </c:pt>
                <c:pt idx="278">
                  <c:v>3330900</c:v>
                </c:pt>
                <c:pt idx="279">
                  <c:v>2133600</c:v>
                </c:pt>
                <c:pt idx="280">
                  <c:v>1986200</c:v>
                </c:pt>
                <c:pt idx="281">
                  <c:v>2566400</c:v>
                </c:pt>
                <c:pt idx="282">
                  <c:v>2905000</c:v>
                </c:pt>
                <c:pt idx="283">
                  <c:v>2253100</c:v>
                </c:pt>
                <c:pt idx="284">
                  <c:v>1936800</c:v>
                </c:pt>
                <c:pt idx="285">
                  <c:v>2080000</c:v>
                </c:pt>
                <c:pt idx="286">
                  <c:v>3637400</c:v>
                </c:pt>
                <c:pt idx="287">
                  <c:v>2899600</c:v>
                </c:pt>
                <c:pt idx="288">
                  <c:v>4738100</c:v>
                </c:pt>
                <c:pt idx="289">
                  <c:v>2327500</c:v>
                </c:pt>
                <c:pt idx="290">
                  <c:v>3326600</c:v>
                </c:pt>
                <c:pt idx="291">
                  <c:v>2678300</c:v>
                </c:pt>
                <c:pt idx="292">
                  <c:v>3094600</c:v>
                </c:pt>
                <c:pt idx="293">
                  <c:v>2731800</c:v>
                </c:pt>
                <c:pt idx="294">
                  <c:v>3817700</c:v>
                </c:pt>
                <c:pt idx="295">
                  <c:v>2692900</c:v>
                </c:pt>
                <c:pt idx="296">
                  <c:v>3104200</c:v>
                </c:pt>
                <c:pt idx="297">
                  <c:v>3072600</c:v>
                </c:pt>
                <c:pt idx="298">
                  <c:v>3393700</c:v>
                </c:pt>
                <c:pt idx="299">
                  <c:v>1723200</c:v>
                </c:pt>
                <c:pt idx="300">
                  <c:v>1204400</c:v>
                </c:pt>
                <c:pt idx="301">
                  <c:v>2218200</c:v>
                </c:pt>
                <c:pt idx="302">
                  <c:v>1846400</c:v>
                </c:pt>
                <c:pt idx="303">
                  <c:v>2743900</c:v>
                </c:pt>
                <c:pt idx="304">
                  <c:v>2524800</c:v>
                </c:pt>
                <c:pt idx="305">
                  <c:v>2527000</c:v>
                </c:pt>
                <c:pt idx="306">
                  <c:v>2223100</c:v>
                </c:pt>
                <c:pt idx="307">
                  <c:v>2541500</c:v>
                </c:pt>
                <c:pt idx="308">
                  <c:v>3271200</c:v>
                </c:pt>
                <c:pt idx="309">
                  <c:v>9280200</c:v>
                </c:pt>
                <c:pt idx="310">
                  <c:v>6149900</c:v>
                </c:pt>
                <c:pt idx="311">
                  <c:v>4638500</c:v>
                </c:pt>
                <c:pt idx="312">
                  <c:v>2683500</c:v>
                </c:pt>
                <c:pt idx="313">
                  <c:v>2788500</c:v>
                </c:pt>
                <c:pt idx="314">
                  <c:v>2887400</c:v>
                </c:pt>
                <c:pt idx="315">
                  <c:v>2181500</c:v>
                </c:pt>
                <c:pt idx="316">
                  <c:v>1885500</c:v>
                </c:pt>
                <c:pt idx="317">
                  <c:v>1998200</c:v>
                </c:pt>
                <c:pt idx="318">
                  <c:v>2454100</c:v>
                </c:pt>
                <c:pt idx="319">
                  <c:v>2503700</c:v>
                </c:pt>
                <c:pt idx="320">
                  <c:v>2510500</c:v>
                </c:pt>
                <c:pt idx="321">
                  <c:v>2579700</c:v>
                </c:pt>
                <c:pt idx="322">
                  <c:v>3053100</c:v>
                </c:pt>
                <c:pt idx="323">
                  <c:v>2259600</c:v>
                </c:pt>
                <c:pt idx="324">
                  <c:v>2399500</c:v>
                </c:pt>
                <c:pt idx="325">
                  <c:v>2522400</c:v>
                </c:pt>
                <c:pt idx="326">
                  <c:v>2951900</c:v>
                </c:pt>
                <c:pt idx="327">
                  <c:v>3863400</c:v>
                </c:pt>
                <c:pt idx="328">
                  <c:v>2662700</c:v>
                </c:pt>
                <c:pt idx="329">
                  <c:v>2359000</c:v>
                </c:pt>
                <c:pt idx="330">
                  <c:v>3218500</c:v>
                </c:pt>
                <c:pt idx="331">
                  <c:v>2438300</c:v>
                </c:pt>
                <c:pt idx="332">
                  <c:v>2107200</c:v>
                </c:pt>
                <c:pt idx="333">
                  <c:v>2604900</c:v>
                </c:pt>
                <c:pt idx="334">
                  <c:v>2437300</c:v>
                </c:pt>
                <c:pt idx="335">
                  <c:v>1870900</c:v>
                </c:pt>
                <c:pt idx="336">
                  <c:v>2064700</c:v>
                </c:pt>
                <c:pt idx="337">
                  <c:v>1948100</c:v>
                </c:pt>
                <c:pt idx="338">
                  <c:v>4106900</c:v>
                </c:pt>
                <c:pt idx="339">
                  <c:v>2951000</c:v>
                </c:pt>
                <c:pt idx="340">
                  <c:v>1911700</c:v>
                </c:pt>
                <c:pt idx="341">
                  <c:v>1963700</c:v>
                </c:pt>
                <c:pt idx="342">
                  <c:v>1965500</c:v>
                </c:pt>
                <c:pt idx="343">
                  <c:v>2083500</c:v>
                </c:pt>
                <c:pt idx="344">
                  <c:v>2092000</c:v>
                </c:pt>
                <c:pt idx="345">
                  <c:v>2651400</c:v>
                </c:pt>
                <c:pt idx="346">
                  <c:v>1952900</c:v>
                </c:pt>
                <c:pt idx="347">
                  <c:v>1948100</c:v>
                </c:pt>
                <c:pt idx="348">
                  <c:v>2719400</c:v>
                </c:pt>
                <c:pt idx="349">
                  <c:v>3577700</c:v>
                </c:pt>
                <c:pt idx="350">
                  <c:v>3003600</c:v>
                </c:pt>
                <c:pt idx="351">
                  <c:v>2228300</c:v>
                </c:pt>
                <c:pt idx="352">
                  <c:v>1918800</c:v>
                </c:pt>
                <c:pt idx="353">
                  <c:v>2498100</c:v>
                </c:pt>
                <c:pt idx="354">
                  <c:v>3716500</c:v>
                </c:pt>
                <c:pt idx="355">
                  <c:v>2503000</c:v>
                </c:pt>
                <c:pt idx="356">
                  <c:v>3760300</c:v>
                </c:pt>
                <c:pt idx="357">
                  <c:v>2057000</c:v>
                </c:pt>
                <c:pt idx="358">
                  <c:v>2003200</c:v>
                </c:pt>
                <c:pt idx="359">
                  <c:v>2372700</c:v>
                </c:pt>
                <c:pt idx="360">
                  <c:v>2451500</c:v>
                </c:pt>
                <c:pt idx="361">
                  <c:v>3097800</c:v>
                </c:pt>
                <c:pt idx="362">
                  <c:v>2451300</c:v>
                </c:pt>
                <c:pt idx="363">
                  <c:v>2272700</c:v>
                </c:pt>
                <c:pt idx="364">
                  <c:v>2573900</c:v>
                </c:pt>
                <c:pt idx="365">
                  <c:v>2903600</c:v>
                </c:pt>
                <c:pt idx="366">
                  <c:v>1722400</c:v>
                </c:pt>
                <c:pt idx="367">
                  <c:v>2522900</c:v>
                </c:pt>
                <c:pt idx="368">
                  <c:v>1862900</c:v>
                </c:pt>
                <c:pt idx="369">
                  <c:v>3955500</c:v>
                </c:pt>
                <c:pt idx="370">
                  <c:v>6217400</c:v>
                </c:pt>
                <c:pt idx="371">
                  <c:v>4161300</c:v>
                </c:pt>
                <c:pt idx="372">
                  <c:v>3333800</c:v>
                </c:pt>
                <c:pt idx="373">
                  <c:v>5924200</c:v>
                </c:pt>
                <c:pt idx="374">
                  <c:v>4953700</c:v>
                </c:pt>
                <c:pt idx="375">
                  <c:v>2995400</c:v>
                </c:pt>
                <c:pt idx="376">
                  <c:v>2759100</c:v>
                </c:pt>
                <c:pt idx="377">
                  <c:v>2736800</c:v>
                </c:pt>
                <c:pt idx="378">
                  <c:v>3318200</c:v>
                </c:pt>
                <c:pt idx="379">
                  <c:v>4152700</c:v>
                </c:pt>
                <c:pt idx="380">
                  <c:v>3179700</c:v>
                </c:pt>
                <c:pt idx="381">
                  <c:v>3557900</c:v>
                </c:pt>
                <c:pt idx="382">
                  <c:v>3278200</c:v>
                </c:pt>
                <c:pt idx="383">
                  <c:v>3897400</c:v>
                </c:pt>
                <c:pt idx="384">
                  <c:v>4369600</c:v>
                </c:pt>
                <c:pt idx="385">
                  <c:v>2557600</c:v>
                </c:pt>
                <c:pt idx="386">
                  <c:v>3699000</c:v>
                </c:pt>
                <c:pt idx="387">
                  <c:v>2565200</c:v>
                </c:pt>
                <c:pt idx="388">
                  <c:v>2275600</c:v>
                </c:pt>
                <c:pt idx="389">
                  <c:v>3514300</c:v>
                </c:pt>
                <c:pt idx="390">
                  <c:v>2404800</c:v>
                </c:pt>
                <c:pt idx="391">
                  <c:v>3721700</c:v>
                </c:pt>
                <c:pt idx="392">
                  <c:v>11019400</c:v>
                </c:pt>
                <c:pt idx="393">
                  <c:v>6984800</c:v>
                </c:pt>
                <c:pt idx="394">
                  <c:v>5742500</c:v>
                </c:pt>
                <c:pt idx="395">
                  <c:v>4260000</c:v>
                </c:pt>
                <c:pt idx="396">
                  <c:v>2829600</c:v>
                </c:pt>
                <c:pt idx="397">
                  <c:v>3419100</c:v>
                </c:pt>
                <c:pt idx="398">
                  <c:v>5513800</c:v>
                </c:pt>
                <c:pt idx="399">
                  <c:v>4111700</c:v>
                </c:pt>
                <c:pt idx="400">
                  <c:v>1862600</c:v>
                </c:pt>
                <c:pt idx="401">
                  <c:v>3143300</c:v>
                </c:pt>
                <c:pt idx="402">
                  <c:v>2345400</c:v>
                </c:pt>
                <c:pt idx="403">
                  <c:v>3762900</c:v>
                </c:pt>
                <c:pt idx="404">
                  <c:v>2665700</c:v>
                </c:pt>
                <c:pt idx="405">
                  <c:v>6220000</c:v>
                </c:pt>
                <c:pt idx="406">
                  <c:v>4017000</c:v>
                </c:pt>
                <c:pt idx="407">
                  <c:v>5797500</c:v>
                </c:pt>
                <c:pt idx="408">
                  <c:v>5275500</c:v>
                </c:pt>
                <c:pt idx="409">
                  <c:v>3921200</c:v>
                </c:pt>
                <c:pt idx="410">
                  <c:v>4528300</c:v>
                </c:pt>
                <c:pt idx="411">
                  <c:v>4713900</c:v>
                </c:pt>
                <c:pt idx="412">
                  <c:v>3677300</c:v>
                </c:pt>
                <c:pt idx="413">
                  <c:v>4008600</c:v>
                </c:pt>
                <c:pt idx="414">
                  <c:v>5078300</c:v>
                </c:pt>
                <c:pt idx="415">
                  <c:v>8395800</c:v>
                </c:pt>
                <c:pt idx="416">
                  <c:v>5150800</c:v>
                </c:pt>
                <c:pt idx="417">
                  <c:v>5316100</c:v>
                </c:pt>
                <c:pt idx="418">
                  <c:v>6488200</c:v>
                </c:pt>
                <c:pt idx="419">
                  <c:v>8960000</c:v>
                </c:pt>
                <c:pt idx="420">
                  <c:v>3783500</c:v>
                </c:pt>
                <c:pt idx="421">
                  <c:v>7054700</c:v>
                </c:pt>
                <c:pt idx="422">
                  <c:v>4973000</c:v>
                </c:pt>
                <c:pt idx="423">
                  <c:v>4110500</c:v>
                </c:pt>
                <c:pt idx="424">
                  <c:v>4550000</c:v>
                </c:pt>
                <c:pt idx="425">
                  <c:v>3999400</c:v>
                </c:pt>
                <c:pt idx="426">
                  <c:v>4060200</c:v>
                </c:pt>
                <c:pt idx="427">
                  <c:v>3788300</c:v>
                </c:pt>
                <c:pt idx="428">
                  <c:v>3152100</c:v>
                </c:pt>
                <c:pt idx="429">
                  <c:v>2692700</c:v>
                </c:pt>
                <c:pt idx="430">
                  <c:v>3321400</c:v>
                </c:pt>
                <c:pt idx="431">
                  <c:v>2808700</c:v>
                </c:pt>
                <c:pt idx="432">
                  <c:v>3182700</c:v>
                </c:pt>
                <c:pt idx="433">
                  <c:v>3361700</c:v>
                </c:pt>
                <c:pt idx="434">
                  <c:v>2911800</c:v>
                </c:pt>
                <c:pt idx="435">
                  <c:v>15194200</c:v>
                </c:pt>
                <c:pt idx="436">
                  <c:v>8177000</c:v>
                </c:pt>
                <c:pt idx="437">
                  <c:v>5650900</c:v>
                </c:pt>
                <c:pt idx="438">
                  <c:v>4648500</c:v>
                </c:pt>
                <c:pt idx="439">
                  <c:v>3410700</c:v>
                </c:pt>
                <c:pt idx="440">
                  <c:v>2631800</c:v>
                </c:pt>
                <c:pt idx="441">
                  <c:v>3275000</c:v>
                </c:pt>
                <c:pt idx="442">
                  <c:v>2369600</c:v>
                </c:pt>
                <c:pt idx="443">
                  <c:v>2694100</c:v>
                </c:pt>
                <c:pt idx="444">
                  <c:v>2773300</c:v>
                </c:pt>
                <c:pt idx="445">
                  <c:v>5604500</c:v>
                </c:pt>
                <c:pt idx="446">
                  <c:v>3174200</c:v>
                </c:pt>
                <c:pt idx="447">
                  <c:v>2400200</c:v>
                </c:pt>
                <c:pt idx="448">
                  <c:v>2601000</c:v>
                </c:pt>
                <c:pt idx="449">
                  <c:v>2063100</c:v>
                </c:pt>
                <c:pt idx="450">
                  <c:v>2948800</c:v>
                </c:pt>
                <c:pt idx="451">
                  <c:v>2757500</c:v>
                </c:pt>
                <c:pt idx="452">
                  <c:v>2056500</c:v>
                </c:pt>
                <c:pt idx="453">
                  <c:v>2392900</c:v>
                </c:pt>
                <c:pt idx="454">
                  <c:v>2757300</c:v>
                </c:pt>
                <c:pt idx="455">
                  <c:v>2865000</c:v>
                </c:pt>
                <c:pt idx="456">
                  <c:v>3065400</c:v>
                </c:pt>
                <c:pt idx="457">
                  <c:v>2558200</c:v>
                </c:pt>
                <c:pt idx="458">
                  <c:v>2266000</c:v>
                </c:pt>
                <c:pt idx="459">
                  <c:v>2785900</c:v>
                </c:pt>
                <c:pt idx="460">
                  <c:v>2626600</c:v>
                </c:pt>
                <c:pt idx="461">
                  <c:v>3032200</c:v>
                </c:pt>
                <c:pt idx="462">
                  <c:v>2499800</c:v>
                </c:pt>
                <c:pt idx="463">
                  <c:v>1804200</c:v>
                </c:pt>
                <c:pt idx="464">
                  <c:v>2964300</c:v>
                </c:pt>
                <c:pt idx="465">
                  <c:v>2580500</c:v>
                </c:pt>
                <c:pt idx="466">
                  <c:v>2683600</c:v>
                </c:pt>
                <c:pt idx="467">
                  <c:v>2338600</c:v>
                </c:pt>
                <c:pt idx="468">
                  <c:v>2247500</c:v>
                </c:pt>
                <c:pt idx="469">
                  <c:v>3567800</c:v>
                </c:pt>
                <c:pt idx="470">
                  <c:v>3162700</c:v>
                </c:pt>
                <c:pt idx="471">
                  <c:v>2669000</c:v>
                </c:pt>
                <c:pt idx="472">
                  <c:v>1977400</c:v>
                </c:pt>
                <c:pt idx="473">
                  <c:v>1904500</c:v>
                </c:pt>
                <c:pt idx="474">
                  <c:v>1482300</c:v>
                </c:pt>
                <c:pt idx="475">
                  <c:v>2985200</c:v>
                </c:pt>
                <c:pt idx="476">
                  <c:v>3354900</c:v>
                </c:pt>
                <c:pt idx="477">
                  <c:v>3284900</c:v>
                </c:pt>
                <c:pt idx="478">
                  <c:v>5033500</c:v>
                </c:pt>
                <c:pt idx="479">
                  <c:v>4031500</c:v>
                </c:pt>
                <c:pt idx="480">
                  <c:v>5703100</c:v>
                </c:pt>
                <c:pt idx="481">
                  <c:v>3751000</c:v>
                </c:pt>
                <c:pt idx="482">
                  <c:v>2910100</c:v>
                </c:pt>
                <c:pt idx="483">
                  <c:v>2343800</c:v>
                </c:pt>
                <c:pt idx="484">
                  <c:v>2343400</c:v>
                </c:pt>
                <c:pt idx="485">
                  <c:v>2632800</c:v>
                </c:pt>
                <c:pt idx="486">
                  <c:v>3562600</c:v>
                </c:pt>
                <c:pt idx="487">
                  <c:v>2247000</c:v>
                </c:pt>
                <c:pt idx="488">
                  <c:v>3227900</c:v>
                </c:pt>
                <c:pt idx="489">
                  <c:v>2582300</c:v>
                </c:pt>
                <c:pt idx="490">
                  <c:v>2447100</c:v>
                </c:pt>
                <c:pt idx="491">
                  <c:v>1891500</c:v>
                </c:pt>
                <c:pt idx="492">
                  <c:v>2400900</c:v>
                </c:pt>
                <c:pt idx="493">
                  <c:v>1907100</c:v>
                </c:pt>
                <c:pt idx="494">
                  <c:v>2802100</c:v>
                </c:pt>
                <c:pt idx="495">
                  <c:v>5096600</c:v>
                </c:pt>
                <c:pt idx="496">
                  <c:v>6617200</c:v>
                </c:pt>
                <c:pt idx="497">
                  <c:v>4852600</c:v>
                </c:pt>
                <c:pt idx="498">
                  <c:v>4195300</c:v>
                </c:pt>
                <c:pt idx="499">
                  <c:v>2874300</c:v>
                </c:pt>
                <c:pt idx="500">
                  <c:v>1591400</c:v>
                </c:pt>
                <c:pt idx="501">
                  <c:v>2120900</c:v>
                </c:pt>
                <c:pt idx="502">
                  <c:v>4606100</c:v>
                </c:pt>
                <c:pt idx="503">
                  <c:v>2075300</c:v>
                </c:pt>
                <c:pt idx="504">
                  <c:v>1543100</c:v>
                </c:pt>
                <c:pt idx="505">
                  <c:v>2997000</c:v>
                </c:pt>
                <c:pt idx="506">
                  <c:v>1833000</c:v>
                </c:pt>
                <c:pt idx="507">
                  <c:v>1981800</c:v>
                </c:pt>
                <c:pt idx="508">
                  <c:v>1514700</c:v>
                </c:pt>
                <c:pt idx="509">
                  <c:v>1897600</c:v>
                </c:pt>
                <c:pt idx="510">
                  <c:v>1927800</c:v>
                </c:pt>
                <c:pt idx="511">
                  <c:v>2839500</c:v>
                </c:pt>
                <c:pt idx="512">
                  <c:v>1817600</c:v>
                </c:pt>
                <c:pt idx="513">
                  <c:v>2333400</c:v>
                </c:pt>
                <c:pt idx="514">
                  <c:v>2089400</c:v>
                </c:pt>
                <c:pt idx="515">
                  <c:v>3605600</c:v>
                </c:pt>
                <c:pt idx="516">
                  <c:v>2463300</c:v>
                </c:pt>
                <c:pt idx="517">
                  <c:v>2271100</c:v>
                </c:pt>
                <c:pt idx="518">
                  <c:v>2008100</c:v>
                </c:pt>
                <c:pt idx="519">
                  <c:v>1928300</c:v>
                </c:pt>
                <c:pt idx="520">
                  <c:v>2483400</c:v>
                </c:pt>
                <c:pt idx="521">
                  <c:v>2327600</c:v>
                </c:pt>
                <c:pt idx="522">
                  <c:v>2427200</c:v>
                </c:pt>
                <c:pt idx="523">
                  <c:v>3184100</c:v>
                </c:pt>
                <c:pt idx="524">
                  <c:v>1637200</c:v>
                </c:pt>
                <c:pt idx="525">
                  <c:v>3040000</c:v>
                </c:pt>
                <c:pt idx="526">
                  <c:v>2815800</c:v>
                </c:pt>
                <c:pt idx="527">
                  <c:v>1919300</c:v>
                </c:pt>
                <c:pt idx="528">
                  <c:v>2640100</c:v>
                </c:pt>
                <c:pt idx="529">
                  <c:v>2857800</c:v>
                </c:pt>
                <c:pt idx="530">
                  <c:v>2420800</c:v>
                </c:pt>
                <c:pt idx="531">
                  <c:v>1967800</c:v>
                </c:pt>
                <c:pt idx="532">
                  <c:v>1653500</c:v>
                </c:pt>
                <c:pt idx="533">
                  <c:v>1838600</c:v>
                </c:pt>
                <c:pt idx="534">
                  <c:v>2372000</c:v>
                </c:pt>
                <c:pt idx="535">
                  <c:v>1632200</c:v>
                </c:pt>
                <c:pt idx="536">
                  <c:v>2058800</c:v>
                </c:pt>
                <c:pt idx="537">
                  <c:v>1411400</c:v>
                </c:pt>
                <c:pt idx="538">
                  <c:v>1403900</c:v>
                </c:pt>
                <c:pt idx="539">
                  <c:v>1155600</c:v>
                </c:pt>
                <c:pt idx="540">
                  <c:v>2363000</c:v>
                </c:pt>
                <c:pt idx="541">
                  <c:v>2196800</c:v>
                </c:pt>
                <c:pt idx="542">
                  <c:v>2749300</c:v>
                </c:pt>
                <c:pt idx="543">
                  <c:v>3365500</c:v>
                </c:pt>
                <c:pt idx="544">
                  <c:v>2069800</c:v>
                </c:pt>
                <c:pt idx="545">
                  <c:v>1828300</c:v>
                </c:pt>
                <c:pt idx="546">
                  <c:v>1649900</c:v>
                </c:pt>
                <c:pt idx="547">
                  <c:v>2239200</c:v>
                </c:pt>
                <c:pt idx="548">
                  <c:v>4854900</c:v>
                </c:pt>
                <c:pt idx="549">
                  <c:v>2465700</c:v>
                </c:pt>
                <c:pt idx="550">
                  <c:v>1621400</c:v>
                </c:pt>
                <c:pt idx="551">
                  <c:v>978800</c:v>
                </c:pt>
                <c:pt idx="552">
                  <c:v>1511400</c:v>
                </c:pt>
                <c:pt idx="553">
                  <c:v>1853900</c:v>
                </c:pt>
                <c:pt idx="554">
                  <c:v>1812100</c:v>
                </c:pt>
                <c:pt idx="555">
                  <c:v>1779800</c:v>
                </c:pt>
                <c:pt idx="556">
                  <c:v>3691600</c:v>
                </c:pt>
                <c:pt idx="557">
                  <c:v>2626000</c:v>
                </c:pt>
                <c:pt idx="558">
                  <c:v>2600200</c:v>
                </c:pt>
                <c:pt idx="559">
                  <c:v>5283700</c:v>
                </c:pt>
                <c:pt idx="560">
                  <c:v>2583500</c:v>
                </c:pt>
                <c:pt idx="561">
                  <c:v>2859000</c:v>
                </c:pt>
                <c:pt idx="562">
                  <c:v>1822300</c:v>
                </c:pt>
                <c:pt idx="563">
                  <c:v>1907100</c:v>
                </c:pt>
                <c:pt idx="564">
                  <c:v>3330600</c:v>
                </c:pt>
                <c:pt idx="565">
                  <c:v>3180000</c:v>
                </c:pt>
                <c:pt idx="566">
                  <c:v>2776700</c:v>
                </c:pt>
                <c:pt idx="567">
                  <c:v>2304500</c:v>
                </c:pt>
                <c:pt idx="568">
                  <c:v>1372800</c:v>
                </c:pt>
                <c:pt idx="569">
                  <c:v>1644600</c:v>
                </c:pt>
                <c:pt idx="570">
                  <c:v>1991100</c:v>
                </c:pt>
                <c:pt idx="571">
                  <c:v>3070100</c:v>
                </c:pt>
                <c:pt idx="572">
                  <c:v>2503000</c:v>
                </c:pt>
                <c:pt idx="573">
                  <c:v>2794200</c:v>
                </c:pt>
                <c:pt idx="574">
                  <c:v>2349400</c:v>
                </c:pt>
                <c:pt idx="575">
                  <c:v>2454200</c:v>
                </c:pt>
                <c:pt idx="576">
                  <c:v>2342200</c:v>
                </c:pt>
                <c:pt idx="577">
                  <c:v>1790100</c:v>
                </c:pt>
                <c:pt idx="578">
                  <c:v>1479300</c:v>
                </c:pt>
                <c:pt idx="579">
                  <c:v>2115900</c:v>
                </c:pt>
                <c:pt idx="580">
                  <c:v>3025100</c:v>
                </c:pt>
                <c:pt idx="581">
                  <c:v>1981900</c:v>
                </c:pt>
                <c:pt idx="582">
                  <c:v>1878700</c:v>
                </c:pt>
                <c:pt idx="583">
                  <c:v>1646100</c:v>
                </c:pt>
                <c:pt idx="584">
                  <c:v>1545600</c:v>
                </c:pt>
                <c:pt idx="585">
                  <c:v>1160800</c:v>
                </c:pt>
                <c:pt idx="586">
                  <c:v>1275900</c:v>
                </c:pt>
                <c:pt idx="587">
                  <c:v>2200500</c:v>
                </c:pt>
                <c:pt idx="588">
                  <c:v>1441900</c:v>
                </c:pt>
                <c:pt idx="589">
                  <c:v>1513300</c:v>
                </c:pt>
                <c:pt idx="590">
                  <c:v>1437800</c:v>
                </c:pt>
                <c:pt idx="591">
                  <c:v>1816800</c:v>
                </c:pt>
                <c:pt idx="592">
                  <c:v>1529600</c:v>
                </c:pt>
                <c:pt idx="593">
                  <c:v>2633600</c:v>
                </c:pt>
                <c:pt idx="594">
                  <c:v>1720600</c:v>
                </c:pt>
                <c:pt idx="595">
                  <c:v>2237900</c:v>
                </c:pt>
                <c:pt idx="596">
                  <c:v>1438800</c:v>
                </c:pt>
                <c:pt idx="597">
                  <c:v>2734500</c:v>
                </c:pt>
                <c:pt idx="598">
                  <c:v>2615800</c:v>
                </c:pt>
                <c:pt idx="599">
                  <c:v>1886300</c:v>
                </c:pt>
                <c:pt idx="600">
                  <c:v>2913800</c:v>
                </c:pt>
                <c:pt idx="601">
                  <c:v>2722400</c:v>
                </c:pt>
                <c:pt idx="602">
                  <c:v>2205500</c:v>
                </c:pt>
                <c:pt idx="603">
                  <c:v>2429100</c:v>
                </c:pt>
                <c:pt idx="604">
                  <c:v>2474900</c:v>
                </c:pt>
                <c:pt idx="605">
                  <c:v>1596200</c:v>
                </c:pt>
                <c:pt idx="606">
                  <c:v>5458900</c:v>
                </c:pt>
                <c:pt idx="607">
                  <c:v>1485500</c:v>
                </c:pt>
                <c:pt idx="608">
                  <c:v>2837600</c:v>
                </c:pt>
                <c:pt idx="609">
                  <c:v>1593400</c:v>
                </c:pt>
                <c:pt idx="610">
                  <c:v>1685500</c:v>
                </c:pt>
                <c:pt idx="611">
                  <c:v>1530900</c:v>
                </c:pt>
                <c:pt idx="612">
                  <c:v>1794500</c:v>
                </c:pt>
                <c:pt idx="613">
                  <c:v>3156200</c:v>
                </c:pt>
                <c:pt idx="614">
                  <c:v>3386800</c:v>
                </c:pt>
                <c:pt idx="615">
                  <c:v>2914500</c:v>
                </c:pt>
                <c:pt idx="616">
                  <c:v>3021100</c:v>
                </c:pt>
                <c:pt idx="617">
                  <c:v>2202200</c:v>
                </c:pt>
                <c:pt idx="618">
                  <c:v>2654900</c:v>
                </c:pt>
                <c:pt idx="619">
                  <c:v>2443500</c:v>
                </c:pt>
                <c:pt idx="620">
                  <c:v>2108000</c:v>
                </c:pt>
                <c:pt idx="621">
                  <c:v>3334300</c:v>
                </c:pt>
                <c:pt idx="622">
                  <c:v>2286100</c:v>
                </c:pt>
                <c:pt idx="623">
                  <c:v>8241900</c:v>
                </c:pt>
                <c:pt idx="624">
                  <c:v>3405800</c:v>
                </c:pt>
                <c:pt idx="625">
                  <c:v>2876500</c:v>
                </c:pt>
                <c:pt idx="626">
                  <c:v>2207000</c:v>
                </c:pt>
                <c:pt idx="627">
                  <c:v>1934900</c:v>
                </c:pt>
                <c:pt idx="628">
                  <c:v>1868000</c:v>
                </c:pt>
                <c:pt idx="629">
                  <c:v>1574500</c:v>
                </c:pt>
                <c:pt idx="630">
                  <c:v>1266500</c:v>
                </c:pt>
                <c:pt idx="631">
                  <c:v>2601000</c:v>
                </c:pt>
                <c:pt idx="632">
                  <c:v>2707800</c:v>
                </c:pt>
                <c:pt idx="633">
                  <c:v>2030400</c:v>
                </c:pt>
                <c:pt idx="634">
                  <c:v>1584900</c:v>
                </c:pt>
                <c:pt idx="635">
                  <c:v>1876200</c:v>
                </c:pt>
                <c:pt idx="636">
                  <c:v>2112300</c:v>
                </c:pt>
                <c:pt idx="637">
                  <c:v>2538100</c:v>
                </c:pt>
                <c:pt idx="638">
                  <c:v>2525100</c:v>
                </c:pt>
                <c:pt idx="639">
                  <c:v>1863000</c:v>
                </c:pt>
                <c:pt idx="640">
                  <c:v>3748600</c:v>
                </c:pt>
                <c:pt idx="641">
                  <c:v>1610800</c:v>
                </c:pt>
                <c:pt idx="642">
                  <c:v>2754500</c:v>
                </c:pt>
                <c:pt idx="643">
                  <c:v>1891600</c:v>
                </c:pt>
                <c:pt idx="644">
                  <c:v>1756000</c:v>
                </c:pt>
                <c:pt idx="645">
                  <c:v>1483100</c:v>
                </c:pt>
                <c:pt idx="646">
                  <c:v>1693100</c:v>
                </c:pt>
                <c:pt idx="647">
                  <c:v>1603400</c:v>
                </c:pt>
                <c:pt idx="648">
                  <c:v>1817100</c:v>
                </c:pt>
                <c:pt idx="649">
                  <c:v>2177700</c:v>
                </c:pt>
                <c:pt idx="650">
                  <c:v>1677500</c:v>
                </c:pt>
                <c:pt idx="651">
                  <c:v>1529100</c:v>
                </c:pt>
                <c:pt idx="652">
                  <c:v>2181800</c:v>
                </c:pt>
                <c:pt idx="653">
                  <c:v>1926300</c:v>
                </c:pt>
                <c:pt idx="654">
                  <c:v>1614600</c:v>
                </c:pt>
                <c:pt idx="655">
                  <c:v>770400</c:v>
                </c:pt>
                <c:pt idx="656">
                  <c:v>2118500</c:v>
                </c:pt>
                <c:pt idx="657">
                  <c:v>3207100</c:v>
                </c:pt>
                <c:pt idx="658">
                  <c:v>1583600</c:v>
                </c:pt>
                <c:pt idx="659">
                  <c:v>1329300</c:v>
                </c:pt>
                <c:pt idx="660">
                  <c:v>4229400</c:v>
                </c:pt>
                <c:pt idx="661">
                  <c:v>2134600</c:v>
                </c:pt>
                <c:pt idx="662">
                  <c:v>1854100</c:v>
                </c:pt>
                <c:pt idx="663">
                  <c:v>1778600</c:v>
                </c:pt>
                <c:pt idx="664">
                  <c:v>2974300</c:v>
                </c:pt>
                <c:pt idx="665">
                  <c:v>1908200</c:v>
                </c:pt>
                <c:pt idx="666">
                  <c:v>3218400</c:v>
                </c:pt>
                <c:pt idx="667">
                  <c:v>3590000</c:v>
                </c:pt>
                <c:pt idx="668">
                  <c:v>2280800</c:v>
                </c:pt>
                <c:pt idx="669">
                  <c:v>2418100</c:v>
                </c:pt>
                <c:pt idx="670">
                  <c:v>3715500</c:v>
                </c:pt>
                <c:pt idx="671">
                  <c:v>1670400</c:v>
                </c:pt>
                <c:pt idx="672">
                  <c:v>467700</c:v>
                </c:pt>
                <c:pt idx="673">
                  <c:v>1704000</c:v>
                </c:pt>
                <c:pt idx="674">
                  <c:v>1343900</c:v>
                </c:pt>
                <c:pt idx="675">
                  <c:v>1494500</c:v>
                </c:pt>
                <c:pt idx="676">
                  <c:v>1447200</c:v>
                </c:pt>
                <c:pt idx="677">
                  <c:v>3736300</c:v>
                </c:pt>
                <c:pt idx="678">
                  <c:v>2274500</c:v>
                </c:pt>
                <c:pt idx="679">
                  <c:v>3329300</c:v>
                </c:pt>
                <c:pt idx="680">
                  <c:v>5255200</c:v>
                </c:pt>
                <c:pt idx="681">
                  <c:v>3564700</c:v>
                </c:pt>
                <c:pt idx="682">
                  <c:v>3980700</c:v>
                </c:pt>
                <c:pt idx="683">
                  <c:v>2248100</c:v>
                </c:pt>
                <c:pt idx="684">
                  <c:v>3359200</c:v>
                </c:pt>
                <c:pt idx="685">
                  <c:v>4302800</c:v>
                </c:pt>
                <c:pt idx="686">
                  <c:v>5411200</c:v>
                </c:pt>
                <c:pt idx="687">
                  <c:v>3968400</c:v>
                </c:pt>
                <c:pt idx="688">
                  <c:v>3108400</c:v>
                </c:pt>
                <c:pt idx="689">
                  <c:v>2492400</c:v>
                </c:pt>
                <c:pt idx="690">
                  <c:v>2030900</c:v>
                </c:pt>
                <c:pt idx="691">
                  <c:v>2806800</c:v>
                </c:pt>
                <c:pt idx="692">
                  <c:v>2877400</c:v>
                </c:pt>
                <c:pt idx="693">
                  <c:v>2506200</c:v>
                </c:pt>
                <c:pt idx="694">
                  <c:v>3123000</c:v>
                </c:pt>
                <c:pt idx="695">
                  <c:v>3711600</c:v>
                </c:pt>
                <c:pt idx="696">
                  <c:v>3261700</c:v>
                </c:pt>
                <c:pt idx="697">
                  <c:v>3482800</c:v>
                </c:pt>
                <c:pt idx="698">
                  <c:v>2733000</c:v>
                </c:pt>
                <c:pt idx="699">
                  <c:v>3052500</c:v>
                </c:pt>
                <c:pt idx="700">
                  <c:v>3126600</c:v>
                </c:pt>
                <c:pt idx="701">
                  <c:v>2225600</c:v>
                </c:pt>
                <c:pt idx="702">
                  <c:v>3006500</c:v>
                </c:pt>
                <c:pt idx="703">
                  <c:v>2591300</c:v>
                </c:pt>
                <c:pt idx="704">
                  <c:v>2238800</c:v>
                </c:pt>
                <c:pt idx="705">
                  <c:v>2119200</c:v>
                </c:pt>
                <c:pt idx="706">
                  <c:v>1461300</c:v>
                </c:pt>
                <c:pt idx="707">
                  <c:v>1718700</c:v>
                </c:pt>
                <c:pt idx="708">
                  <c:v>2736500</c:v>
                </c:pt>
                <c:pt idx="709">
                  <c:v>2207100</c:v>
                </c:pt>
                <c:pt idx="710">
                  <c:v>3183700</c:v>
                </c:pt>
                <c:pt idx="711">
                  <c:v>3081600</c:v>
                </c:pt>
                <c:pt idx="712">
                  <c:v>4139400</c:v>
                </c:pt>
                <c:pt idx="713">
                  <c:v>5343100</c:v>
                </c:pt>
                <c:pt idx="714">
                  <c:v>4171100</c:v>
                </c:pt>
                <c:pt idx="715">
                  <c:v>5848200</c:v>
                </c:pt>
                <c:pt idx="716">
                  <c:v>6740700</c:v>
                </c:pt>
                <c:pt idx="717">
                  <c:v>5285500</c:v>
                </c:pt>
                <c:pt idx="718">
                  <c:v>5677200</c:v>
                </c:pt>
                <c:pt idx="719">
                  <c:v>3520400</c:v>
                </c:pt>
                <c:pt idx="720">
                  <c:v>4151500</c:v>
                </c:pt>
                <c:pt idx="721">
                  <c:v>5071900</c:v>
                </c:pt>
                <c:pt idx="722">
                  <c:v>6443000</c:v>
                </c:pt>
                <c:pt idx="723">
                  <c:v>6803900</c:v>
                </c:pt>
                <c:pt idx="724">
                  <c:v>5314000</c:v>
                </c:pt>
                <c:pt idx="725">
                  <c:v>8357700</c:v>
                </c:pt>
                <c:pt idx="726">
                  <c:v>6368400</c:v>
                </c:pt>
                <c:pt idx="727">
                  <c:v>6888000</c:v>
                </c:pt>
                <c:pt idx="728">
                  <c:v>6876300</c:v>
                </c:pt>
                <c:pt idx="729">
                  <c:v>9543200</c:v>
                </c:pt>
                <c:pt idx="730">
                  <c:v>6548200</c:v>
                </c:pt>
                <c:pt idx="731">
                  <c:v>7561300</c:v>
                </c:pt>
                <c:pt idx="732">
                  <c:v>5472600</c:v>
                </c:pt>
                <c:pt idx="733">
                  <c:v>6647400</c:v>
                </c:pt>
                <c:pt idx="734">
                  <c:v>8587800</c:v>
                </c:pt>
                <c:pt idx="735">
                  <c:v>6762200</c:v>
                </c:pt>
                <c:pt idx="736">
                  <c:v>4186700</c:v>
                </c:pt>
                <c:pt idx="737">
                  <c:v>4152800</c:v>
                </c:pt>
                <c:pt idx="738">
                  <c:v>3588200</c:v>
                </c:pt>
                <c:pt idx="739">
                  <c:v>4689100</c:v>
                </c:pt>
                <c:pt idx="740">
                  <c:v>4446900</c:v>
                </c:pt>
                <c:pt idx="741">
                  <c:v>2801600</c:v>
                </c:pt>
                <c:pt idx="742">
                  <c:v>4689400</c:v>
                </c:pt>
                <c:pt idx="743">
                  <c:v>4953500</c:v>
                </c:pt>
                <c:pt idx="744">
                  <c:v>5194800</c:v>
                </c:pt>
                <c:pt idx="745">
                  <c:v>6449900</c:v>
                </c:pt>
                <c:pt idx="746">
                  <c:v>4774300</c:v>
                </c:pt>
                <c:pt idx="747">
                  <c:v>4149600</c:v>
                </c:pt>
                <c:pt idx="748">
                  <c:v>6042700</c:v>
                </c:pt>
                <c:pt idx="749">
                  <c:v>4662200</c:v>
                </c:pt>
                <c:pt idx="750">
                  <c:v>5426700</c:v>
                </c:pt>
                <c:pt idx="751">
                  <c:v>4674800</c:v>
                </c:pt>
                <c:pt idx="752">
                  <c:v>3819000</c:v>
                </c:pt>
                <c:pt idx="753">
                  <c:v>2316600</c:v>
                </c:pt>
                <c:pt idx="754">
                  <c:v>2013300</c:v>
                </c:pt>
                <c:pt idx="755">
                  <c:v>2024400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1-0C4E-966A-2DE6AF7A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941167"/>
        <c:axId val="981083551"/>
      </c:barChart>
      <c:lineChart>
        <c:grouping val="standard"/>
        <c:varyColors val="0"/>
        <c:ser>
          <c:idx val="0"/>
          <c:order val="0"/>
          <c:tx>
            <c:strRef>
              <c:f>'Stock Data'!$B$1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Data'!$A$2:$A$757</c:f>
              <c:numCache>
                <c:formatCode>m/d/yy</c:formatCode>
                <c:ptCount val="756"/>
                <c:pt idx="0">
                  <c:v>42850</c:v>
                </c:pt>
                <c:pt idx="1">
                  <c:v>42851</c:v>
                </c:pt>
                <c:pt idx="2">
                  <c:v>42852</c:v>
                </c:pt>
                <c:pt idx="3">
                  <c:v>42853</c:v>
                </c:pt>
                <c:pt idx="4">
                  <c:v>42856</c:v>
                </c:pt>
                <c:pt idx="5">
                  <c:v>42857</c:v>
                </c:pt>
                <c:pt idx="6">
                  <c:v>42858</c:v>
                </c:pt>
                <c:pt idx="7">
                  <c:v>42859</c:v>
                </c:pt>
                <c:pt idx="8">
                  <c:v>42860</c:v>
                </c:pt>
                <c:pt idx="9">
                  <c:v>42863</c:v>
                </c:pt>
                <c:pt idx="10">
                  <c:v>42864</c:v>
                </c:pt>
                <c:pt idx="11">
                  <c:v>42865</c:v>
                </c:pt>
                <c:pt idx="12">
                  <c:v>42866</c:v>
                </c:pt>
                <c:pt idx="13">
                  <c:v>42867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42877</c:v>
                </c:pt>
                <c:pt idx="20">
                  <c:v>42878</c:v>
                </c:pt>
                <c:pt idx="21">
                  <c:v>42879</c:v>
                </c:pt>
                <c:pt idx="22">
                  <c:v>42880</c:v>
                </c:pt>
                <c:pt idx="23">
                  <c:v>42881</c:v>
                </c:pt>
                <c:pt idx="24">
                  <c:v>42885</c:v>
                </c:pt>
                <c:pt idx="25">
                  <c:v>42886</c:v>
                </c:pt>
                <c:pt idx="26">
                  <c:v>42887</c:v>
                </c:pt>
                <c:pt idx="27">
                  <c:v>42888</c:v>
                </c:pt>
                <c:pt idx="28">
                  <c:v>42891</c:v>
                </c:pt>
                <c:pt idx="29">
                  <c:v>42892</c:v>
                </c:pt>
                <c:pt idx="30">
                  <c:v>42893</c:v>
                </c:pt>
                <c:pt idx="31">
                  <c:v>42894</c:v>
                </c:pt>
                <c:pt idx="32">
                  <c:v>42895</c:v>
                </c:pt>
                <c:pt idx="33">
                  <c:v>42898</c:v>
                </c:pt>
                <c:pt idx="34">
                  <c:v>42899</c:v>
                </c:pt>
                <c:pt idx="35">
                  <c:v>42900</c:v>
                </c:pt>
                <c:pt idx="36">
                  <c:v>42901</c:v>
                </c:pt>
                <c:pt idx="37">
                  <c:v>42902</c:v>
                </c:pt>
                <c:pt idx="38">
                  <c:v>42905</c:v>
                </c:pt>
                <c:pt idx="39">
                  <c:v>42906</c:v>
                </c:pt>
                <c:pt idx="40">
                  <c:v>42907</c:v>
                </c:pt>
                <c:pt idx="41">
                  <c:v>42908</c:v>
                </c:pt>
                <c:pt idx="42">
                  <c:v>42909</c:v>
                </c:pt>
                <c:pt idx="43">
                  <c:v>42912</c:v>
                </c:pt>
                <c:pt idx="44">
                  <c:v>42913</c:v>
                </c:pt>
                <c:pt idx="45">
                  <c:v>42914</c:v>
                </c:pt>
                <c:pt idx="46">
                  <c:v>42915</c:v>
                </c:pt>
                <c:pt idx="47">
                  <c:v>42916</c:v>
                </c:pt>
                <c:pt idx="48">
                  <c:v>42919</c:v>
                </c:pt>
                <c:pt idx="49">
                  <c:v>42921</c:v>
                </c:pt>
                <c:pt idx="50">
                  <c:v>42922</c:v>
                </c:pt>
                <c:pt idx="51">
                  <c:v>42923</c:v>
                </c:pt>
                <c:pt idx="52">
                  <c:v>42926</c:v>
                </c:pt>
                <c:pt idx="53">
                  <c:v>42927</c:v>
                </c:pt>
                <c:pt idx="54">
                  <c:v>42928</c:v>
                </c:pt>
                <c:pt idx="55">
                  <c:v>42929</c:v>
                </c:pt>
                <c:pt idx="56">
                  <c:v>42930</c:v>
                </c:pt>
                <c:pt idx="57">
                  <c:v>42933</c:v>
                </c:pt>
                <c:pt idx="58">
                  <c:v>42934</c:v>
                </c:pt>
                <c:pt idx="59">
                  <c:v>42935</c:v>
                </c:pt>
                <c:pt idx="60">
                  <c:v>42936</c:v>
                </c:pt>
                <c:pt idx="61">
                  <c:v>42937</c:v>
                </c:pt>
                <c:pt idx="62">
                  <c:v>42940</c:v>
                </c:pt>
                <c:pt idx="63">
                  <c:v>42941</c:v>
                </c:pt>
                <c:pt idx="64">
                  <c:v>42942</c:v>
                </c:pt>
                <c:pt idx="65">
                  <c:v>42943</c:v>
                </c:pt>
                <c:pt idx="66">
                  <c:v>42944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42954</c:v>
                </c:pt>
                <c:pt idx="73">
                  <c:v>42955</c:v>
                </c:pt>
                <c:pt idx="74">
                  <c:v>42956</c:v>
                </c:pt>
                <c:pt idx="75">
                  <c:v>42957</c:v>
                </c:pt>
                <c:pt idx="76">
                  <c:v>42958</c:v>
                </c:pt>
                <c:pt idx="77">
                  <c:v>42961</c:v>
                </c:pt>
                <c:pt idx="78">
                  <c:v>42962</c:v>
                </c:pt>
                <c:pt idx="79">
                  <c:v>42963</c:v>
                </c:pt>
                <c:pt idx="80">
                  <c:v>42964</c:v>
                </c:pt>
                <c:pt idx="81">
                  <c:v>42965</c:v>
                </c:pt>
                <c:pt idx="82">
                  <c:v>42968</c:v>
                </c:pt>
                <c:pt idx="83">
                  <c:v>42969</c:v>
                </c:pt>
                <c:pt idx="84">
                  <c:v>42970</c:v>
                </c:pt>
                <c:pt idx="85">
                  <c:v>42971</c:v>
                </c:pt>
                <c:pt idx="86">
                  <c:v>42972</c:v>
                </c:pt>
                <c:pt idx="87">
                  <c:v>42975</c:v>
                </c:pt>
                <c:pt idx="88">
                  <c:v>42976</c:v>
                </c:pt>
                <c:pt idx="89">
                  <c:v>42977</c:v>
                </c:pt>
                <c:pt idx="90">
                  <c:v>42978</c:v>
                </c:pt>
                <c:pt idx="91">
                  <c:v>42979</c:v>
                </c:pt>
                <c:pt idx="92">
                  <c:v>42983</c:v>
                </c:pt>
                <c:pt idx="93">
                  <c:v>42984</c:v>
                </c:pt>
                <c:pt idx="94">
                  <c:v>42985</c:v>
                </c:pt>
                <c:pt idx="95">
                  <c:v>42986</c:v>
                </c:pt>
                <c:pt idx="96">
                  <c:v>42989</c:v>
                </c:pt>
                <c:pt idx="97">
                  <c:v>42990</c:v>
                </c:pt>
                <c:pt idx="98">
                  <c:v>42991</c:v>
                </c:pt>
                <c:pt idx="99">
                  <c:v>42992</c:v>
                </c:pt>
                <c:pt idx="100">
                  <c:v>42993</c:v>
                </c:pt>
                <c:pt idx="101">
                  <c:v>42996</c:v>
                </c:pt>
                <c:pt idx="102">
                  <c:v>42997</c:v>
                </c:pt>
                <c:pt idx="103">
                  <c:v>42998</c:v>
                </c:pt>
                <c:pt idx="104">
                  <c:v>42999</c:v>
                </c:pt>
                <c:pt idx="105">
                  <c:v>43000</c:v>
                </c:pt>
                <c:pt idx="106">
                  <c:v>43003</c:v>
                </c:pt>
                <c:pt idx="107">
                  <c:v>43004</c:v>
                </c:pt>
                <c:pt idx="108">
                  <c:v>43005</c:v>
                </c:pt>
                <c:pt idx="109">
                  <c:v>43006</c:v>
                </c:pt>
                <c:pt idx="110">
                  <c:v>43007</c:v>
                </c:pt>
                <c:pt idx="111">
                  <c:v>43010</c:v>
                </c:pt>
                <c:pt idx="112">
                  <c:v>43011</c:v>
                </c:pt>
                <c:pt idx="113">
                  <c:v>43012</c:v>
                </c:pt>
                <c:pt idx="114">
                  <c:v>43013</c:v>
                </c:pt>
                <c:pt idx="115">
                  <c:v>43014</c:v>
                </c:pt>
                <c:pt idx="116">
                  <c:v>43017</c:v>
                </c:pt>
                <c:pt idx="117">
                  <c:v>43018</c:v>
                </c:pt>
                <c:pt idx="118">
                  <c:v>43019</c:v>
                </c:pt>
                <c:pt idx="119">
                  <c:v>43020</c:v>
                </c:pt>
                <c:pt idx="120">
                  <c:v>43021</c:v>
                </c:pt>
                <c:pt idx="121">
                  <c:v>43024</c:v>
                </c:pt>
                <c:pt idx="122">
                  <c:v>43025</c:v>
                </c:pt>
                <c:pt idx="123">
                  <c:v>43026</c:v>
                </c:pt>
                <c:pt idx="124">
                  <c:v>43027</c:v>
                </c:pt>
                <c:pt idx="125">
                  <c:v>43028</c:v>
                </c:pt>
                <c:pt idx="126">
                  <c:v>43031</c:v>
                </c:pt>
                <c:pt idx="127">
                  <c:v>43032</c:v>
                </c:pt>
                <c:pt idx="128">
                  <c:v>43033</c:v>
                </c:pt>
                <c:pt idx="129">
                  <c:v>43034</c:v>
                </c:pt>
                <c:pt idx="130">
                  <c:v>43035</c:v>
                </c:pt>
                <c:pt idx="131">
                  <c:v>43038</c:v>
                </c:pt>
                <c:pt idx="132">
                  <c:v>43039</c:v>
                </c:pt>
                <c:pt idx="133">
                  <c:v>43040</c:v>
                </c:pt>
                <c:pt idx="134">
                  <c:v>43041</c:v>
                </c:pt>
                <c:pt idx="135">
                  <c:v>43042</c:v>
                </c:pt>
                <c:pt idx="136">
                  <c:v>43045</c:v>
                </c:pt>
                <c:pt idx="137">
                  <c:v>43046</c:v>
                </c:pt>
                <c:pt idx="138">
                  <c:v>43047</c:v>
                </c:pt>
                <c:pt idx="139">
                  <c:v>43048</c:v>
                </c:pt>
                <c:pt idx="140">
                  <c:v>43049</c:v>
                </c:pt>
                <c:pt idx="141">
                  <c:v>43052</c:v>
                </c:pt>
                <c:pt idx="142">
                  <c:v>43053</c:v>
                </c:pt>
                <c:pt idx="143">
                  <c:v>43054</c:v>
                </c:pt>
                <c:pt idx="144">
                  <c:v>43055</c:v>
                </c:pt>
                <c:pt idx="145">
                  <c:v>43056</c:v>
                </c:pt>
                <c:pt idx="146">
                  <c:v>43059</c:v>
                </c:pt>
                <c:pt idx="147">
                  <c:v>43060</c:v>
                </c:pt>
                <c:pt idx="148">
                  <c:v>43061</c:v>
                </c:pt>
                <c:pt idx="149">
                  <c:v>43063</c:v>
                </c:pt>
                <c:pt idx="150">
                  <c:v>43066</c:v>
                </c:pt>
                <c:pt idx="151">
                  <c:v>43067</c:v>
                </c:pt>
                <c:pt idx="152">
                  <c:v>43068</c:v>
                </c:pt>
                <c:pt idx="153">
                  <c:v>43069</c:v>
                </c:pt>
                <c:pt idx="154">
                  <c:v>43070</c:v>
                </c:pt>
                <c:pt idx="155">
                  <c:v>43073</c:v>
                </c:pt>
                <c:pt idx="156">
                  <c:v>43074</c:v>
                </c:pt>
                <c:pt idx="157">
                  <c:v>43075</c:v>
                </c:pt>
                <c:pt idx="158">
                  <c:v>43076</c:v>
                </c:pt>
                <c:pt idx="159">
                  <c:v>43077</c:v>
                </c:pt>
                <c:pt idx="160">
                  <c:v>43080</c:v>
                </c:pt>
                <c:pt idx="161">
                  <c:v>43081</c:v>
                </c:pt>
                <c:pt idx="162">
                  <c:v>43082</c:v>
                </c:pt>
                <c:pt idx="163">
                  <c:v>43083</c:v>
                </c:pt>
                <c:pt idx="164">
                  <c:v>43084</c:v>
                </c:pt>
                <c:pt idx="165">
                  <c:v>43087</c:v>
                </c:pt>
                <c:pt idx="166">
                  <c:v>43088</c:v>
                </c:pt>
                <c:pt idx="167">
                  <c:v>43089</c:v>
                </c:pt>
                <c:pt idx="168">
                  <c:v>43090</c:v>
                </c:pt>
                <c:pt idx="169">
                  <c:v>43091</c:v>
                </c:pt>
                <c:pt idx="170">
                  <c:v>43095</c:v>
                </c:pt>
                <c:pt idx="171">
                  <c:v>43096</c:v>
                </c:pt>
                <c:pt idx="172">
                  <c:v>43097</c:v>
                </c:pt>
                <c:pt idx="173">
                  <c:v>43098</c:v>
                </c:pt>
                <c:pt idx="174">
                  <c:v>43102</c:v>
                </c:pt>
                <c:pt idx="175">
                  <c:v>43103</c:v>
                </c:pt>
                <c:pt idx="176">
                  <c:v>43104</c:v>
                </c:pt>
                <c:pt idx="177">
                  <c:v>43105</c:v>
                </c:pt>
                <c:pt idx="178">
                  <c:v>43108</c:v>
                </c:pt>
                <c:pt idx="179">
                  <c:v>43109</c:v>
                </c:pt>
                <c:pt idx="180">
                  <c:v>43110</c:v>
                </c:pt>
                <c:pt idx="181">
                  <c:v>43111</c:v>
                </c:pt>
                <c:pt idx="182">
                  <c:v>43112</c:v>
                </c:pt>
                <c:pt idx="183">
                  <c:v>43116</c:v>
                </c:pt>
                <c:pt idx="184">
                  <c:v>43117</c:v>
                </c:pt>
                <c:pt idx="185">
                  <c:v>43118</c:v>
                </c:pt>
                <c:pt idx="186">
                  <c:v>43119</c:v>
                </c:pt>
                <c:pt idx="187">
                  <c:v>43122</c:v>
                </c:pt>
                <c:pt idx="188">
                  <c:v>43123</c:v>
                </c:pt>
                <c:pt idx="189">
                  <c:v>43124</c:v>
                </c:pt>
                <c:pt idx="190">
                  <c:v>43125</c:v>
                </c:pt>
                <c:pt idx="191">
                  <c:v>43126</c:v>
                </c:pt>
                <c:pt idx="192">
                  <c:v>43129</c:v>
                </c:pt>
                <c:pt idx="193">
                  <c:v>43130</c:v>
                </c:pt>
                <c:pt idx="194">
                  <c:v>43131</c:v>
                </c:pt>
                <c:pt idx="195">
                  <c:v>43132</c:v>
                </c:pt>
                <c:pt idx="196">
                  <c:v>43133</c:v>
                </c:pt>
                <c:pt idx="197">
                  <c:v>43136</c:v>
                </c:pt>
                <c:pt idx="198">
                  <c:v>43137</c:v>
                </c:pt>
                <c:pt idx="199">
                  <c:v>43138</c:v>
                </c:pt>
                <c:pt idx="200">
                  <c:v>43139</c:v>
                </c:pt>
                <c:pt idx="201">
                  <c:v>43140</c:v>
                </c:pt>
                <c:pt idx="202">
                  <c:v>43143</c:v>
                </c:pt>
                <c:pt idx="203">
                  <c:v>43144</c:v>
                </c:pt>
                <c:pt idx="204">
                  <c:v>43145</c:v>
                </c:pt>
                <c:pt idx="205">
                  <c:v>43146</c:v>
                </c:pt>
                <c:pt idx="206">
                  <c:v>43147</c:v>
                </c:pt>
                <c:pt idx="207">
                  <c:v>43151</c:v>
                </c:pt>
                <c:pt idx="208">
                  <c:v>43152</c:v>
                </c:pt>
                <c:pt idx="209">
                  <c:v>43153</c:v>
                </c:pt>
                <c:pt idx="210">
                  <c:v>43154</c:v>
                </c:pt>
                <c:pt idx="211">
                  <c:v>43157</c:v>
                </c:pt>
                <c:pt idx="212">
                  <c:v>43158</c:v>
                </c:pt>
                <c:pt idx="213">
                  <c:v>43159</c:v>
                </c:pt>
                <c:pt idx="214">
                  <c:v>43160</c:v>
                </c:pt>
                <c:pt idx="215">
                  <c:v>43161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43171</c:v>
                </c:pt>
                <c:pt idx="222">
                  <c:v>43172</c:v>
                </c:pt>
                <c:pt idx="223">
                  <c:v>43173</c:v>
                </c:pt>
                <c:pt idx="224">
                  <c:v>43174</c:v>
                </c:pt>
                <c:pt idx="225">
                  <c:v>43175</c:v>
                </c:pt>
                <c:pt idx="226">
                  <c:v>43178</c:v>
                </c:pt>
                <c:pt idx="227">
                  <c:v>43179</c:v>
                </c:pt>
                <c:pt idx="228">
                  <c:v>43180</c:v>
                </c:pt>
                <c:pt idx="229">
                  <c:v>43181</c:v>
                </c:pt>
                <c:pt idx="230">
                  <c:v>43182</c:v>
                </c:pt>
                <c:pt idx="231">
                  <c:v>43185</c:v>
                </c:pt>
                <c:pt idx="232">
                  <c:v>43186</c:v>
                </c:pt>
                <c:pt idx="233">
                  <c:v>43187</c:v>
                </c:pt>
                <c:pt idx="234">
                  <c:v>43188</c:v>
                </c:pt>
                <c:pt idx="235">
                  <c:v>43192</c:v>
                </c:pt>
                <c:pt idx="236">
                  <c:v>43193</c:v>
                </c:pt>
                <c:pt idx="237">
                  <c:v>43194</c:v>
                </c:pt>
                <c:pt idx="238">
                  <c:v>43195</c:v>
                </c:pt>
                <c:pt idx="239">
                  <c:v>43196</c:v>
                </c:pt>
                <c:pt idx="240">
                  <c:v>43199</c:v>
                </c:pt>
                <c:pt idx="241">
                  <c:v>43200</c:v>
                </c:pt>
                <c:pt idx="242">
                  <c:v>43201</c:v>
                </c:pt>
                <c:pt idx="243">
                  <c:v>43202</c:v>
                </c:pt>
                <c:pt idx="244">
                  <c:v>43203</c:v>
                </c:pt>
                <c:pt idx="245">
                  <c:v>43206</c:v>
                </c:pt>
                <c:pt idx="246">
                  <c:v>43207</c:v>
                </c:pt>
                <c:pt idx="247">
                  <c:v>43208</c:v>
                </c:pt>
                <c:pt idx="248">
                  <c:v>43209</c:v>
                </c:pt>
                <c:pt idx="249">
                  <c:v>43210</c:v>
                </c:pt>
                <c:pt idx="250">
                  <c:v>43213</c:v>
                </c:pt>
                <c:pt idx="251">
                  <c:v>43214</c:v>
                </c:pt>
                <c:pt idx="252">
                  <c:v>43215</c:v>
                </c:pt>
                <c:pt idx="253">
                  <c:v>43216</c:v>
                </c:pt>
                <c:pt idx="254">
                  <c:v>43217</c:v>
                </c:pt>
                <c:pt idx="255">
                  <c:v>43220</c:v>
                </c:pt>
                <c:pt idx="256">
                  <c:v>43221</c:v>
                </c:pt>
                <c:pt idx="257">
                  <c:v>43222</c:v>
                </c:pt>
                <c:pt idx="258">
                  <c:v>43223</c:v>
                </c:pt>
                <c:pt idx="259">
                  <c:v>43224</c:v>
                </c:pt>
                <c:pt idx="260">
                  <c:v>43227</c:v>
                </c:pt>
                <c:pt idx="261">
                  <c:v>43228</c:v>
                </c:pt>
                <c:pt idx="262">
                  <c:v>43229</c:v>
                </c:pt>
                <c:pt idx="263">
                  <c:v>43230</c:v>
                </c:pt>
                <c:pt idx="264">
                  <c:v>43231</c:v>
                </c:pt>
                <c:pt idx="265">
                  <c:v>43234</c:v>
                </c:pt>
                <c:pt idx="266">
                  <c:v>43235</c:v>
                </c:pt>
                <c:pt idx="267">
                  <c:v>43236</c:v>
                </c:pt>
                <c:pt idx="268">
                  <c:v>43237</c:v>
                </c:pt>
                <c:pt idx="269">
                  <c:v>43238</c:v>
                </c:pt>
                <c:pt idx="270">
                  <c:v>43241</c:v>
                </c:pt>
                <c:pt idx="271">
                  <c:v>43242</c:v>
                </c:pt>
                <c:pt idx="272">
                  <c:v>43243</c:v>
                </c:pt>
                <c:pt idx="273">
                  <c:v>43244</c:v>
                </c:pt>
                <c:pt idx="274">
                  <c:v>43245</c:v>
                </c:pt>
                <c:pt idx="275">
                  <c:v>43249</c:v>
                </c:pt>
                <c:pt idx="276">
                  <c:v>43250</c:v>
                </c:pt>
                <c:pt idx="277">
                  <c:v>43251</c:v>
                </c:pt>
                <c:pt idx="278">
                  <c:v>43252</c:v>
                </c:pt>
                <c:pt idx="279">
                  <c:v>43255</c:v>
                </c:pt>
                <c:pt idx="280">
                  <c:v>43256</c:v>
                </c:pt>
                <c:pt idx="281">
                  <c:v>43257</c:v>
                </c:pt>
                <c:pt idx="282">
                  <c:v>43258</c:v>
                </c:pt>
                <c:pt idx="283">
                  <c:v>43259</c:v>
                </c:pt>
                <c:pt idx="284">
                  <c:v>43262</c:v>
                </c:pt>
                <c:pt idx="285">
                  <c:v>43263</c:v>
                </c:pt>
                <c:pt idx="286">
                  <c:v>43264</c:v>
                </c:pt>
                <c:pt idx="287">
                  <c:v>43265</c:v>
                </c:pt>
                <c:pt idx="288">
                  <c:v>43266</c:v>
                </c:pt>
                <c:pt idx="289">
                  <c:v>43269</c:v>
                </c:pt>
                <c:pt idx="290">
                  <c:v>43270</c:v>
                </c:pt>
                <c:pt idx="291">
                  <c:v>43271</c:v>
                </c:pt>
                <c:pt idx="292">
                  <c:v>43272</c:v>
                </c:pt>
                <c:pt idx="293">
                  <c:v>43273</c:v>
                </c:pt>
                <c:pt idx="294">
                  <c:v>43276</c:v>
                </c:pt>
                <c:pt idx="295">
                  <c:v>43277</c:v>
                </c:pt>
                <c:pt idx="296">
                  <c:v>43278</c:v>
                </c:pt>
                <c:pt idx="297">
                  <c:v>43279</c:v>
                </c:pt>
                <c:pt idx="298">
                  <c:v>43280</c:v>
                </c:pt>
                <c:pt idx="299">
                  <c:v>43283</c:v>
                </c:pt>
                <c:pt idx="300">
                  <c:v>43284</c:v>
                </c:pt>
                <c:pt idx="301">
                  <c:v>43286</c:v>
                </c:pt>
                <c:pt idx="302">
                  <c:v>43287</c:v>
                </c:pt>
                <c:pt idx="303">
                  <c:v>43290</c:v>
                </c:pt>
                <c:pt idx="304">
                  <c:v>43291</c:v>
                </c:pt>
                <c:pt idx="305">
                  <c:v>43292</c:v>
                </c:pt>
                <c:pt idx="306">
                  <c:v>43293</c:v>
                </c:pt>
                <c:pt idx="307">
                  <c:v>43294</c:v>
                </c:pt>
                <c:pt idx="308">
                  <c:v>43297</c:v>
                </c:pt>
                <c:pt idx="309">
                  <c:v>43298</c:v>
                </c:pt>
                <c:pt idx="310">
                  <c:v>43299</c:v>
                </c:pt>
                <c:pt idx="311">
                  <c:v>43300</c:v>
                </c:pt>
                <c:pt idx="312">
                  <c:v>43301</c:v>
                </c:pt>
                <c:pt idx="313">
                  <c:v>43304</c:v>
                </c:pt>
                <c:pt idx="314">
                  <c:v>43305</c:v>
                </c:pt>
                <c:pt idx="315">
                  <c:v>43306</c:v>
                </c:pt>
                <c:pt idx="316">
                  <c:v>43307</c:v>
                </c:pt>
                <c:pt idx="317">
                  <c:v>43308</c:v>
                </c:pt>
                <c:pt idx="318">
                  <c:v>43311</c:v>
                </c:pt>
                <c:pt idx="319">
                  <c:v>43312</c:v>
                </c:pt>
                <c:pt idx="320">
                  <c:v>43313</c:v>
                </c:pt>
                <c:pt idx="321">
                  <c:v>43314</c:v>
                </c:pt>
                <c:pt idx="322">
                  <c:v>43315</c:v>
                </c:pt>
                <c:pt idx="323">
                  <c:v>43318</c:v>
                </c:pt>
                <c:pt idx="324">
                  <c:v>43319</c:v>
                </c:pt>
                <c:pt idx="325">
                  <c:v>43320</c:v>
                </c:pt>
                <c:pt idx="326">
                  <c:v>43321</c:v>
                </c:pt>
                <c:pt idx="327">
                  <c:v>43322</c:v>
                </c:pt>
                <c:pt idx="328">
                  <c:v>43325</c:v>
                </c:pt>
                <c:pt idx="329">
                  <c:v>43326</c:v>
                </c:pt>
                <c:pt idx="330">
                  <c:v>43327</c:v>
                </c:pt>
                <c:pt idx="331">
                  <c:v>43328</c:v>
                </c:pt>
                <c:pt idx="332">
                  <c:v>43329</c:v>
                </c:pt>
                <c:pt idx="333">
                  <c:v>43332</c:v>
                </c:pt>
                <c:pt idx="334">
                  <c:v>43333</c:v>
                </c:pt>
                <c:pt idx="335">
                  <c:v>43334</c:v>
                </c:pt>
                <c:pt idx="336">
                  <c:v>43335</c:v>
                </c:pt>
                <c:pt idx="337">
                  <c:v>43336</c:v>
                </c:pt>
                <c:pt idx="338">
                  <c:v>43339</c:v>
                </c:pt>
                <c:pt idx="339">
                  <c:v>43340</c:v>
                </c:pt>
                <c:pt idx="340">
                  <c:v>43341</c:v>
                </c:pt>
                <c:pt idx="341">
                  <c:v>43342</c:v>
                </c:pt>
                <c:pt idx="342">
                  <c:v>43343</c:v>
                </c:pt>
                <c:pt idx="343">
                  <c:v>43347</c:v>
                </c:pt>
                <c:pt idx="344">
                  <c:v>43348</c:v>
                </c:pt>
                <c:pt idx="345">
                  <c:v>43349</c:v>
                </c:pt>
                <c:pt idx="346">
                  <c:v>43350</c:v>
                </c:pt>
                <c:pt idx="347">
                  <c:v>43353</c:v>
                </c:pt>
                <c:pt idx="348">
                  <c:v>43354</c:v>
                </c:pt>
                <c:pt idx="349">
                  <c:v>43355</c:v>
                </c:pt>
                <c:pt idx="350">
                  <c:v>43356</c:v>
                </c:pt>
                <c:pt idx="351">
                  <c:v>43357</c:v>
                </c:pt>
                <c:pt idx="352">
                  <c:v>43360</c:v>
                </c:pt>
                <c:pt idx="353">
                  <c:v>43361</c:v>
                </c:pt>
                <c:pt idx="354">
                  <c:v>43362</c:v>
                </c:pt>
                <c:pt idx="355">
                  <c:v>43363</c:v>
                </c:pt>
                <c:pt idx="356">
                  <c:v>43364</c:v>
                </c:pt>
                <c:pt idx="357">
                  <c:v>43367</c:v>
                </c:pt>
                <c:pt idx="358">
                  <c:v>43368</c:v>
                </c:pt>
                <c:pt idx="359">
                  <c:v>43369</c:v>
                </c:pt>
                <c:pt idx="360">
                  <c:v>43370</c:v>
                </c:pt>
                <c:pt idx="361">
                  <c:v>43371</c:v>
                </c:pt>
                <c:pt idx="362">
                  <c:v>43374</c:v>
                </c:pt>
                <c:pt idx="363">
                  <c:v>43375</c:v>
                </c:pt>
                <c:pt idx="364">
                  <c:v>43376</c:v>
                </c:pt>
                <c:pt idx="365">
                  <c:v>43377</c:v>
                </c:pt>
                <c:pt idx="366">
                  <c:v>43378</c:v>
                </c:pt>
                <c:pt idx="367">
                  <c:v>43381</c:v>
                </c:pt>
                <c:pt idx="368">
                  <c:v>43382</c:v>
                </c:pt>
                <c:pt idx="369">
                  <c:v>43383</c:v>
                </c:pt>
                <c:pt idx="370">
                  <c:v>43384</c:v>
                </c:pt>
                <c:pt idx="371">
                  <c:v>43385</c:v>
                </c:pt>
                <c:pt idx="372">
                  <c:v>43388</c:v>
                </c:pt>
                <c:pt idx="373">
                  <c:v>43389</c:v>
                </c:pt>
                <c:pt idx="374">
                  <c:v>43390</c:v>
                </c:pt>
                <c:pt idx="375">
                  <c:v>43391</c:v>
                </c:pt>
                <c:pt idx="376">
                  <c:v>43392</c:v>
                </c:pt>
                <c:pt idx="377">
                  <c:v>43395</c:v>
                </c:pt>
                <c:pt idx="378">
                  <c:v>43396</c:v>
                </c:pt>
                <c:pt idx="379">
                  <c:v>43397</c:v>
                </c:pt>
                <c:pt idx="380">
                  <c:v>43398</c:v>
                </c:pt>
                <c:pt idx="381">
                  <c:v>43399</c:v>
                </c:pt>
                <c:pt idx="382">
                  <c:v>43402</c:v>
                </c:pt>
                <c:pt idx="383">
                  <c:v>43403</c:v>
                </c:pt>
                <c:pt idx="384">
                  <c:v>43404</c:v>
                </c:pt>
                <c:pt idx="385">
                  <c:v>43405</c:v>
                </c:pt>
                <c:pt idx="386">
                  <c:v>43406</c:v>
                </c:pt>
                <c:pt idx="387">
                  <c:v>43409</c:v>
                </c:pt>
                <c:pt idx="388">
                  <c:v>43410</c:v>
                </c:pt>
                <c:pt idx="389">
                  <c:v>43411</c:v>
                </c:pt>
                <c:pt idx="390">
                  <c:v>43412</c:v>
                </c:pt>
                <c:pt idx="391">
                  <c:v>43413</c:v>
                </c:pt>
                <c:pt idx="392">
                  <c:v>43416</c:v>
                </c:pt>
                <c:pt idx="393">
                  <c:v>43417</c:v>
                </c:pt>
                <c:pt idx="394">
                  <c:v>43418</c:v>
                </c:pt>
                <c:pt idx="395">
                  <c:v>43419</c:v>
                </c:pt>
                <c:pt idx="396">
                  <c:v>43420</c:v>
                </c:pt>
                <c:pt idx="397">
                  <c:v>43423</c:v>
                </c:pt>
                <c:pt idx="398">
                  <c:v>43424</c:v>
                </c:pt>
                <c:pt idx="399">
                  <c:v>43425</c:v>
                </c:pt>
                <c:pt idx="400">
                  <c:v>43427</c:v>
                </c:pt>
                <c:pt idx="401">
                  <c:v>43430</c:v>
                </c:pt>
                <c:pt idx="402">
                  <c:v>43431</c:v>
                </c:pt>
                <c:pt idx="403">
                  <c:v>43432</c:v>
                </c:pt>
                <c:pt idx="404">
                  <c:v>43433</c:v>
                </c:pt>
                <c:pt idx="405">
                  <c:v>43434</c:v>
                </c:pt>
                <c:pt idx="406">
                  <c:v>43437</c:v>
                </c:pt>
                <c:pt idx="407">
                  <c:v>43438</c:v>
                </c:pt>
                <c:pt idx="408">
                  <c:v>43440</c:v>
                </c:pt>
                <c:pt idx="409">
                  <c:v>43441</c:v>
                </c:pt>
                <c:pt idx="410">
                  <c:v>43444</c:v>
                </c:pt>
                <c:pt idx="411">
                  <c:v>43445</c:v>
                </c:pt>
                <c:pt idx="412">
                  <c:v>43446</c:v>
                </c:pt>
                <c:pt idx="413">
                  <c:v>43447</c:v>
                </c:pt>
                <c:pt idx="414">
                  <c:v>43448</c:v>
                </c:pt>
                <c:pt idx="415">
                  <c:v>43451</c:v>
                </c:pt>
                <c:pt idx="416">
                  <c:v>43452</c:v>
                </c:pt>
                <c:pt idx="417">
                  <c:v>43453</c:v>
                </c:pt>
                <c:pt idx="418">
                  <c:v>43454</c:v>
                </c:pt>
                <c:pt idx="419">
                  <c:v>43455</c:v>
                </c:pt>
                <c:pt idx="420">
                  <c:v>43458</c:v>
                </c:pt>
                <c:pt idx="421">
                  <c:v>43460</c:v>
                </c:pt>
                <c:pt idx="422">
                  <c:v>43461</c:v>
                </c:pt>
                <c:pt idx="423">
                  <c:v>43462</c:v>
                </c:pt>
                <c:pt idx="424">
                  <c:v>43465</c:v>
                </c:pt>
                <c:pt idx="425">
                  <c:v>43467</c:v>
                </c:pt>
                <c:pt idx="426">
                  <c:v>43468</c:v>
                </c:pt>
                <c:pt idx="427">
                  <c:v>43469</c:v>
                </c:pt>
                <c:pt idx="428">
                  <c:v>43472</c:v>
                </c:pt>
                <c:pt idx="429">
                  <c:v>43473</c:v>
                </c:pt>
                <c:pt idx="430">
                  <c:v>43474</c:v>
                </c:pt>
                <c:pt idx="431">
                  <c:v>43475</c:v>
                </c:pt>
                <c:pt idx="432">
                  <c:v>43476</c:v>
                </c:pt>
                <c:pt idx="433">
                  <c:v>43479</c:v>
                </c:pt>
                <c:pt idx="434">
                  <c:v>43480</c:v>
                </c:pt>
                <c:pt idx="435">
                  <c:v>43481</c:v>
                </c:pt>
                <c:pt idx="436">
                  <c:v>43482</c:v>
                </c:pt>
                <c:pt idx="437">
                  <c:v>43483</c:v>
                </c:pt>
                <c:pt idx="438">
                  <c:v>43487</c:v>
                </c:pt>
                <c:pt idx="439">
                  <c:v>43488</c:v>
                </c:pt>
                <c:pt idx="440">
                  <c:v>43489</c:v>
                </c:pt>
                <c:pt idx="441">
                  <c:v>43490</c:v>
                </c:pt>
                <c:pt idx="442">
                  <c:v>43493</c:v>
                </c:pt>
                <c:pt idx="443">
                  <c:v>43494</c:v>
                </c:pt>
                <c:pt idx="444">
                  <c:v>43495</c:v>
                </c:pt>
                <c:pt idx="445">
                  <c:v>43496</c:v>
                </c:pt>
                <c:pt idx="446">
                  <c:v>43497</c:v>
                </c:pt>
                <c:pt idx="447">
                  <c:v>43500</c:v>
                </c:pt>
                <c:pt idx="448">
                  <c:v>43501</c:v>
                </c:pt>
                <c:pt idx="449">
                  <c:v>43502</c:v>
                </c:pt>
                <c:pt idx="450">
                  <c:v>43503</c:v>
                </c:pt>
                <c:pt idx="451">
                  <c:v>43504</c:v>
                </c:pt>
                <c:pt idx="452">
                  <c:v>43507</c:v>
                </c:pt>
                <c:pt idx="453">
                  <c:v>43508</c:v>
                </c:pt>
                <c:pt idx="454">
                  <c:v>43509</c:v>
                </c:pt>
                <c:pt idx="455">
                  <c:v>43510</c:v>
                </c:pt>
                <c:pt idx="456">
                  <c:v>43511</c:v>
                </c:pt>
                <c:pt idx="457">
                  <c:v>43515</c:v>
                </c:pt>
                <c:pt idx="458">
                  <c:v>43516</c:v>
                </c:pt>
                <c:pt idx="459">
                  <c:v>43517</c:v>
                </c:pt>
                <c:pt idx="460">
                  <c:v>43518</c:v>
                </c:pt>
                <c:pt idx="461">
                  <c:v>43521</c:v>
                </c:pt>
                <c:pt idx="462">
                  <c:v>43522</c:v>
                </c:pt>
                <c:pt idx="463">
                  <c:v>43523</c:v>
                </c:pt>
                <c:pt idx="464">
                  <c:v>43524</c:v>
                </c:pt>
                <c:pt idx="465">
                  <c:v>43525</c:v>
                </c:pt>
                <c:pt idx="466">
                  <c:v>43528</c:v>
                </c:pt>
                <c:pt idx="467">
                  <c:v>43529</c:v>
                </c:pt>
                <c:pt idx="468">
                  <c:v>43530</c:v>
                </c:pt>
                <c:pt idx="469">
                  <c:v>43531</c:v>
                </c:pt>
                <c:pt idx="470">
                  <c:v>43532</c:v>
                </c:pt>
                <c:pt idx="471">
                  <c:v>43535</c:v>
                </c:pt>
                <c:pt idx="472">
                  <c:v>43536</c:v>
                </c:pt>
                <c:pt idx="473">
                  <c:v>43537</c:v>
                </c:pt>
                <c:pt idx="474">
                  <c:v>43538</c:v>
                </c:pt>
                <c:pt idx="475">
                  <c:v>43539</c:v>
                </c:pt>
                <c:pt idx="476">
                  <c:v>43542</c:v>
                </c:pt>
                <c:pt idx="477">
                  <c:v>43543</c:v>
                </c:pt>
                <c:pt idx="478">
                  <c:v>43544</c:v>
                </c:pt>
                <c:pt idx="479">
                  <c:v>43545</c:v>
                </c:pt>
                <c:pt idx="480">
                  <c:v>43546</c:v>
                </c:pt>
                <c:pt idx="481">
                  <c:v>43549</c:v>
                </c:pt>
                <c:pt idx="482">
                  <c:v>43550</c:v>
                </c:pt>
                <c:pt idx="483">
                  <c:v>43551</c:v>
                </c:pt>
                <c:pt idx="484">
                  <c:v>43552</c:v>
                </c:pt>
                <c:pt idx="485">
                  <c:v>43553</c:v>
                </c:pt>
                <c:pt idx="486">
                  <c:v>43556</c:v>
                </c:pt>
                <c:pt idx="487">
                  <c:v>43557</c:v>
                </c:pt>
                <c:pt idx="488">
                  <c:v>43558</c:v>
                </c:pt>
                <c:pt idx="489">
                  <c:v>43559</c:v>
                </c:pt>
                <c:pt idx="490">
                  <c:v>43560</c:v>
                </c:pt>
                <c:pt idx="491">
                  <c:v>43563</c:v>
                </c:pt>
                <c:pt idx="492">
                  <c:v>43564</c:v>
                </c:pt>
                <c:pt idx="493">
                  <c:v>43565</c:v>
                </c:pt>
                <c:pt idx="494">
                  <c:v>43566</c:v>
                </c:pt>
                <c:pt idx="495">
                  <c:v>43567</c:v>
                </c:pt>
                <c:pt idx="496">
                  <c:v>43570</c:v>
                </c:pt>
                <c:pt idx="497">
                  <c:v>43571</c:v>
                </c:pt>
                <c:pt idx="498">
                  <c:v>43572</c:v>
                </c:pt>
                <c:pt idx="499">
                  <c:v>43573</c:v>
                </c:pt>
                <c:pt idx="500">
                  <c:v>43577</c:v>
                </c:pt>
                <c:pt idx="501">
                  <c:v>43578</c:v>
                </c:pt>
                <c:pt idx="502">
                  <c:v>43579</c:v>
                </c:pt>
                <c:pt idx="503">
                  <c:v>43580</c:v>
                </c:pt>
                <c:pt idx="504">
                  <c:v>43581</c:v>
                </c:pt>
                <c:pt idx="505">
                  <c:v>43584</c:v>
                </c:pt>
                <c:pt idx="506">
                  <c:v>43585</c:v>
                </c:pt>
                <c:pt idx="507">
                  <c:v>43586</c:v>
                </c:pt>
                <c:pt idx="508">
                  <c:v>43587</c:v>
                </c:pt>
                <c:pt idx="509">
                  <c:v>43588</c:v>
                </c:pt>
                <c:pt idx="510">
                  <c:v>43591</c:v>
                </c:pt>
                <c:pt idx="511">
                  <c:v>43592</c:v>
                </c:pt>
                <c:pt idx="512">
                  <c:v>43593</c:v>
                </c:pt>
                <c:pt idx="513">
                  <c:v>43594</c:v>
                </c:pt>
                <c:pt idx="514">
                  <c:v>43595</c:v>
                </c:pt>
                <c:pt idx="515">
                  <c:v>43598</c:v>
                </c:pt>
                <c:pt idx="516">
                  <c:v>43599</c:v>
                </c:pt>
                <c:pt idx="517">
                  <c:v>43600</c:v>
                </c:pt>
                <c:pt idx="518">
                  <c:v>43601</c:v>
                </c:pt>
                <c:pt idx="519">
                  <c:v>43602</c:v>
                </c:pt>
                <c:pt idx="520">
                  <c:v>43605</c:v>
                </c:pt>
                <c:pt idx="521">
                  <c:v>43606</c:v>
                </c:pt>
                <c:pt idx="522">
                  <c:v>43607</c:v>
                </c:pt>
                <c:pt idx="523">
                  <c:v>43608</c:v>
                </c:pt>
                <c:pt idx="524">
                  <c:v>43609</c:v>
                </c:pt>
                <c:pt idx="525">
                  <c:v>43613</c:v>
                </c:pt>
                <c:pt idx="526">
                  <c:v>43614</c:v>
                </c:pt>
                <c:pt idx="527">
                  <c:v>43615</c:v>
                </c:pt>
                <c:pt idx="528">
                  <c:v>43616</c:v>
                </c:pt>
                <c:pt idx="529">
                  <c:v>43619</c:v>
                </c:pt>
                <c:pt idx="530">
                  <c:v>43620</c:v>
                </c:pt>
                <c:pt idx="531">
                  <c:v>43621</c:v>
                </c:pt>
                <c:pt idx="532">
                  <c:v>43622</c:v>
                </c:pt>
                <c:pt idx="533">
                  <c:v>43623</c:v>
                </c:pt>
                <c:pt idx="534">
                  <c:v>43626</c:v>
                </c:pt>
                <c:pt idx="535">
                  <c:v>43627</c:v>
                </c:pt>
                <c:pt idx="536">
                  <c:v>43628</c:v>
                </c:pt>
                <c:pt idx="537">
                  <c:v>43629</c:v>
                </c:pt>
                <c:pt idx="538">
                  <c:v>43630</c:v>
                </c:pt>
                <c:pt idx="539">
                  <c:v>43633</c:v>
                </c:pt>
                <c:pt idx="540">
                  <c:v>43634</c:v>
                </c:pt>
                <c:pt idx="541">
                  <c:v>43635</c:v>
                </c:pt>
                <c:pt idx="542">
                  <c:v>43636</c:v>
                </c:pt>
                <c:pt idx="543">
                  <c:v>43637</c:v>
                </c:pt>
                <c:pt idx="544">
                  <c:v>43640</c:v>
                </c:pt>
                <c:pt idx="545">
                  <c:v>43641</c:v>
                </c:pt>
                <c:pt idx="546">
                  <c:v>43642</c:v>
                </c:pt>
                <c:pt idx="547">
                  <c:v>43643</c:v>
                </c:pt>
                <c:pt idx="548">
                  <c:v>43644</c:v>
                </c:pt>
                <c:pt idx="549">
                  <c:v>43647</c:v>
                </c:pt>
                <c:pt idx="550">
                  <c:v>43648</c:v>
                </c:pt>
                <c:pt idx="551">
                  <c:v>43649</c:v>
                </c:pt>
                <c:pt idx="552">
                  <c:v>43651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43661</c:v>
                </c:pt>
                <c:pt idx="559">
                  <c:v>43662</c:v>
                </c:pt>
                <c:pt idx="560">
                  <c:v>43663</c:v>
                </c:pt>
                <c:pt idx="561">
                  <c:v>43664</c:v>
                </c:pt>
                <c:pt idx="562">
                  <c:v>43665</c:v>
                </c:pt>
                <c:pt idx="563">
                  <c:v>43668</c:v>
                </c:pt>
                <c:pt idx="564">
                  <c:v>43669</c:v>
                </c:pt>
                <c:pt idx="565">
                  <c:v>43670</c:v>
                </c:pt>
                <c:pt idx="566">
                  <c:v>43671</c:v>
                </c:pt>
                <c:pt idx="567">
                  <c:v>43672</c:v>
                </c:pt>
                <c:pt idx="568">
                  <c:v>43675</c:v>
                </c:pt>
                <c:pt idx="569">
                  <c:v>43676</c:v>
                </c:pt>
                <c:pt idx="570">
                  <c:v>43677</c:v>
                </c:pt>
                <c:pt idx="571">
                  <c:v>43678</c:v>
                </c:pt>
                <c:pt idx="572">
                  <c:v>43679</c:v>
                </c:pt>
                <c:pt idx="573">
                  <c:v>43682</c:v>
                </c:pt>
                <c:pt idx="574">
                  <c:v>43683</c:v>
                </c:pt>
                <c:pt idx="575">
                  <c:v>43684</c:v>
                </c:pt>
                <c:pt idx="576">
                  <c:v>43685</c:v>
                </c:pt>
                <c:pt idx="577">
                  <c:v>43686</c:v>
                </c:pt>
                <c:pt idx="578">
                  <c:v>43689</c:v>
                </c:pt>
                <c:pt idx="579">
                  <c:v>43690</c:v>
                </c:pt>
                <c:pt idx="580">
                  <c:v>43691</c:v>
                </c:pt>
                <c:pt idx="581">
                  <c:v>43692</c:v>
                </c:pt>
                <c:pt idx="582">
                  <c:v>43693</c:v>
                </c:pt>
                <c:pt idx="583">
                  <c:v>43696</c:v>
                </c:pt>
                <c:pt idx="584">
                  <c:v>43697</c:v>
                </c:pt>
                <c:pt idx="585">
                  <c:v>43698</c:v>
                </c:pt>
                <c:pt idx="586">
                  <c:v>43699</c:v>
                </c:pt>
                <c:pt idx="587">
                  <c:v>43700</c:v>
                </c:pt>
                <c:pt idx="588">
                  <c:v>43703</c:v>
                </c:pt>
                <c:pt idx="589">
                  <c:v>43704</c:v>
                </c:pt>
                <c:pt idx="590">
                  <c:v>43705</c:v>
                </c:pt>
                <c:pt idx="591">
                  <c:v>43706</c:v>
                </c:pt>
                <c:pt idx="592">
                  <c:v>43707</c:v>
                </c:pt>
                <c:pt idx="593">
                  <c:v>43711</c:v>
                </c:pt>
                <c:pt idx="594">
                  <c:v>43712</c:v>
                </c:pt>
                <c:pt idx="595">
                  <c:v>43713</c:v>
                </c:pt>
                <c:pt idx="596">
                  <c:v>43714</c:v>
                </c:pt>
                <c:pt idx="597">
                  <c:v>43717</c:v>
                </c:pt>
                <c:pt idx="598">
                  <c:v>43718</c:v>
                </c:pt>
                <c:pt idx="599">
                  <c:v>43719</c:v>
                </c:pt>
                <c:pt idx="600">
                  <c:v>43720</c:v>
                </c:pt>
                <c:pt idx="601">
                  <c:v>43721</c:v>
                </c:pt>
                <c:pt idx="602">
                  <c:v>43724</c:v>
                </c:pt>
                <c:pt idx="603">
                  <c:v>43725</c:v>
                </c:pt>
                <c:pt idx="604">
                  <c:v>43726</c:v>
                </c:pt>
                <c:pt idx="605">
                  <c:v>43727</c:v>
                </c:pt>
                <c:pt idx="606">
                  <c:v>43728</c:v>
                </c:pt>
                <c:pt idx="607">
                  <c:v>43731</c:v>
                </c:pt>
                <c:pt idx="608">
                  <c:v>43732</c:v>
                </c:pt>
                <c:pt idx="609">
                  <c:v>43733</c:v>
                </c:pt>
                <c:pt idx="610">
                  <c:v>43734</c:v>
                </c:pt>
                <c:pt idx="611">
                  <c:v>43735</c:v>
                </c:pt>
                <c:pt idx="612">
                  <c:v>43738</c:v>
                </c:pt>
                <c:pt idx="613">
                  <c:v>43739</c:v>
                </c:pt>
                <c:pt idx="614">
                  <c:v>43740</c:v>
                </c:pt>
                <c:pt idx="615">
                  <c:v>43741</c:v>
                </c:pt>
                <c:pt idx="616">
                  <c:v>43742</c:v>
                </c:pt>
                <c:pt idx="617">
                  <c:v>43745</c:v>
                </c:pt>
                <c:pt idx="618">
                  <c:v>43746</c:v>
                </c:pt>
                <c:pt idx="619">
                  <c:v>43747</c:v>
                </c:pt>
                <c:pt idx="620">
                  <c:v>43748</c:v>
                </c:pt>
                <c:pt idx="621">
                  <c:v>43749</c:v>
                </c:pt>
                <c:pt idx="622">
                  <c:v>43752</c:v>
                </c:pt>
                <c:pt idx="623">
                  <c:v>43753</c:v>
                </c:pt>
                <c:pt idx="624">
                  <c:v>43754</c:v>
                </c:pt>
                <c:pt idx="625">
                  <c:v>43755</c:v>
                </c:pt>
                <c:pt idx="626">
                  <c:v>43756</c:v>
                </c:pt>
                <c:pt idx="627">
                  <c:v>43759</c:v>
                </c:pt>
                <c:pt idx="628">
                  <c:v>43760</c:v>
                </c:pt>
                <c:pt idx="629">
                  <c:v>43761</c:v>
                </c:pt>
                <c:pt idx="630">
                  <c:v>43762</c:v>
                </c:pt>
                <c:pt idx="631">
                  <c:v>43763</c:v>
                </c:pt>
                <c:pt idx="632">
                  <c:v>43766</c:v>
                </c:pt>
                <c:pt idx="633">
                  <c:v>43767</c:v>
                </c:pt>
                <c:pt idx="634">
                  <c:v>43768</c:v>
                </c:pt>
                <c:pt idx="635">
                  <c:v>43769</c:v>
                </c:pt>
                <c:pt idx="636">
                  <c:v>43770</c:v>
                </c:pt>
                <c:pt idx="637">
                  <c:v>43773</c:v>
                </c:pt>
                <c:pt idx="638">
                  <c:v>43774</c:v>
                </c:pt>
                <c:pt idx="639">
                  <c:v>43775</c:v>
                </c:pt>
                <c:pt idx="640">
                  <c:v>43776</c:v>
                </c:pt>
                <c:pt idx="641">
                  <c:v>43777</c:v>
                </c:pt>
                <c:pt idx="642">
                  <c:v>43780</c:v>
                </c:pt>
                <c:pt idx="643">
                  <c:v>43781</c:v>
                </c:pt>
                <c:pt idx="644">
                  <c:v>43782</c:v>
                </c:pt>
                <c:pt idx="645">
                  <c:v>43783</c:v>
                </c:pt>
                <c:pt idx="646">
                  <c:v>43784</c:v>
                </c:pt>
                <c:pt idx="647">
                  <c:v>43787</c:v>
                </c:pt>
                <c:pt idx="648">
                  <c:v>43788</c:v>
                </c:pt>
                <c:pt idx="649">
                  <c:v>43789</c:v>
                </c:pt>
                <c:pt idx="650">
                  <c:v>43790</c:v>
                </c:pt>
                <c:pt idx="651">
                  <c:v>43791</c:v>
                </c:pt>
                <c:pt idx="652">
                  <c:v>43794</c:v>
                </c:pt>
                <c:pt idx="653">
                  <c:v>43795</c:v>
                </c:pt>
                <c:pt idx="654">
                  <c:v>43796</c:v>
                </c:pt>
                <c:pt idx="655">
                  <c:v>43798</c:v>
                </c:pt>
                <c:pt idx="656">
                  <c:v>43801</c:v>
                </c:pt>
                <c:pt idx="657">
                  <c:v>43802</c:v>
                </c:pt>
                <c:pt idx="658">
                  <c:v>43803</c:v>
                </c:pt>
                <c:pt idx="659">
                  <c:v>43804</c:v>
                </c:pt>
                <c:pt idx="660">
                  <c:v>43805</c:v>
                </c:pt>
                <c:pt idx="661">
                  <c:v>43808</c:v>
                </c:pt>
                <c:pt idx="662">
                  <c:v>43809</c:v>
                </c:pt>
                <c:pt idx="663">
                  <c:v>43810</c:v>
                </c:pt>
                <c:pt idx="664">
                  <c:v>43811</c:v>
                </c:pt>
                <c:pt idx="665">
                  <c:v>43812</c:v>
                </c:pt>
                <c:pt idx="666">
                  <c:v>43815</c:v>
                </c:pt>
                <c:pt idx="667">
                  <c:v>43816</c:v>
                </c:pt>
                <c:pt idx="668">
                  <c:v>43817</c:v>
                </c:pt>
                <c:pt idx="669">
                  <c:v>43818</c:v>
                </c:pt>
                <c:pt idx="670">
                  <c:v>43819</c:v>
                </c:pt>
                <c:pt idx="671">
                  <c:v>43822</c:v>
                </c:pt>
                <c:pt idx="672">
                  <c:v>43823</c:v>
                </c:pt>
                <c:pt idx="673">
                  <c:v>43825</c:v>
                </c:pt>
                <c:pt idx="674">
                  <c:v>43826</c:v>
                </c:pt>
                <c:pt idx="675">
                  <c:v>43829</c:v>
                </c:pt>
                <c:pt idx="676">
                  <c:v>43830</c:v>
                </c:pt>
                <c:pt idx="677">
                  <c:v>43832</c:v>
                </c:pt>
                <c:pt idx="678">
                  <c:v>43833</c:v>
                </c:pt>
                <c:pt idx="679">
                  <c:v>43836</c:v>
                </c:pt>
                <c:pt idx="680">
                  <c:v>43837</c:v>
                </c:pt>
                <c:pt idx="681">
                  <c:v>43838</c:v>
                </c:pt>
                <c:pt idx="682">
                  <c:v>43839</c:v>
                </c:pt>
                <c:pt idx="683">
                  <c:v>43840</c:v>
                </c:pt>
                <c:pt idx="684">
                  <c:v>43843</c:v>
                </c:pt>
                <c:pt idx="685">
                  <c:v>43844</c:v>
                </c:pt>
                <c:pt idx="686">
                  <c:v>43845</c:v>
                </c:pt>
                <c:pt idx="687">
                  <c:v>43846</c:v>
                </c:pt>
                <c:pt idx="688">
                  <c:v>43847</c:v>
                </c:pt>
                <c:pt idx="689">
                  <c:v>43851</c:v>
                </c:pt>
                <c:pt idx="690">
                  <c:v>43852</c:v>
                </c:pt>
                <c:pt idx="691">
                  <c:v>43853</c:v>
                </c:pt>
                <c:pt idx="692">
                  <c:v>43854</c:v>
                </c:pt>
                <c:pt idx="693">
                  <c:v>43857</c:v>
                </c:pt>
                <c:pt idx="694">
                  <c:v>43858</c:v>
                </c:pt>
                <c:pt idx="695">
                  <c:v>43859</c:v>
                </c:pt>
                <c:pt idx="696">
                  <c:v>43860</c:v>
                </c:pt>
                <c:pt idx="697">
                  <c:v>43861</c:v>
                </c:pt>
                <c:pt idx="698">
                  <c:v>43864</c:v>
                </c:pt>
                <c:pt idx="699">
                  <c:v>43865</c:v>
                </c:pt>
                <c:pt idx="700">
                  <c:v>43866</c:v>
                </c:pt>
                <c:pt idx="701">
                  <c:v>43867</c:v>
                </c:pt>
                <c:pt idx="702">
                  <c:v>43868</c:v>
                </c:pt>
                <c:pt idx="703">
                  <c:v>43871</c:v>
                </c:pt>
                <c:pt idx="704">
                  <c:v>43872</c:v>
                </c:pt>
                <c:pt idx="705">
                  <c:v>43873</c:v>
                </c:pt>
                <c:pt idx="706">
                  <c:v>43874</c:v>
                </c:pt>
                <c:pt idx="707">
                  <c:v>43875</c:v>
                </c:pt>
                <c:pt idx="708">
                  <c:v>43879</c:v>
                </c:pt>
                <c:pt idx="709">
                  <c:v>43880</c:v>
                </c:pt>
                <c:pt idx="710">
                  <c:v>43881</c:v>
                </c:pt>
                <c:pt idx="711">
                  <c:v>43882</c:v>
                </c:pt>
                <c:pt idx="712">
                  <c:v>43885</c:v>
                </c:pt>
                <c:pt idx="713">
                  <c:v>43886</c:v>
                </c:pt>
                <c:pt idx="714">
                  <c:v>43887</c:v>
                </c:pt>
                <c:pt idx="715">
                  <c:v>43888</c:v>
                </c:pt>
                <c:pt idx="716">
                  <c:v>43889</c:v>
                </c:pt>
                <c:pt idx="717">
                  <c:v>43892</c:v>
                </c:pt>
                <c:pt idx="718">
                  <c:v>43893</c:v>
                </c:pt>
                <c:pt idx="719">
                  <c:v>43894</c:v>
                </c:pt>
                <c:pt idx="720">
                  <c:v>43895</c:v>
                </c:pt>
                <c:pt idx="721">
                  <c:v>43896</c:v>
                </c:pt>
                <c:pt idx="722">
                  <c:v>43899</c:v>
                </c:pt>
                <c:pt idx="723">
                  <c:v>43900</c:v>
                </c:pt>
                <c:pt idx="724">
                  <c:v>43901</c:v>
                </c:pt>
                <c:pt idx="725">
                  <c:v>43902</c:v>
                </c:pt>
                <c:pt idx="726">
                  <c:v>43903</c:v>
                </c:pt>
                <c:pt idx="727">
                  <c:v>43906</c:v>
                </c:pt>
                <c:pt idx="728">
                  <c:v>43907</c:v>
                </c:pt>
                <c:pt idx="729">
                  <c:v>43908</c:v>
                </c:pt>
                <c:pt idx="730">
                  <c:v>43909</c:v>
                </c:pt>
                <c:pt idx="731">
                  <c:v>43910</c:v>
                </c:pt>
                <c:pt idx="732">
                  <c:v>43913</c:v>
                </c:pt>
                <c:pt idx="733">
                  <c:v>43914</c:v>
                </c:pt>
                <c:pt idx="734">
                  <c:v>43915</c:v>
                </c:pt>
                <c:pt idx="735">
                  <c:v>43916</c:v>
                </c:pt>
                <c:pt idx="736">
                  <c:v>43917</c:v>
                </c:pt>
                <c:pt idx="737">
                  <c:v>43920</c:v>
                </c:pt>
                <c:pt idx="738">
                  <c:v>43921</c:v>
                </c:pt>
                <c:pt idx="739">
                  <c:v>43922</c:v>
                </c:pt>
                <c:pt idx="740">
                  <c:v>43923</c:v>
                </c:pt>
                <c:pt idx="741">
                  <c:v>43924</c:v>
                </c:pt>
                <c:pt idx="742">
                  <c:v>43927</c:v>
                </c:pt>
                <c:pt idx="743">
                  <c:v>43928</c:v>
                </c:pt>
                <c:pt idx="744">
                  <c:v>43929</c:v>
                </c:pt>
                <c:pt idx="745">
                  <c:v>43930</c:v>
                </c:pt>
                <c:pt idx="746">
                  <c:v>43934</c:v>
                </c:pt>
                <c:pt idx="747">
                  <c:v>43935</c:v>
                </c:pt>
                <c:pt idx="748">
                  <c:v>43936</c:v>
                </c:pt>
                <c:pt idx="749">
                  <c:v>43937</c:v>
                </c:pt>
                <c:pt idx="750">
                  <c:v>43938</c:v>
                </c:pt>
                <c:pt idx="751">
                  <c:v>43941</c:v>
                </c:pt>
                <c:pt idx="752">
                  <c:v>43942</c:v>
                </c:pt>
                <c:pt idx="753">
                  <c:v>43943</c:v>
                </c:pt>
                <c:pt idx="754">
                  <c:v>43944</c:v>
                </c:pt>
                <c:pt idx="755">
                  <c:v>43945</c:v>
                </c:pt>
              </c:numCache>
            </c:numRef>
          </c:cat>
          <c:val>
            <c:numRef>
              <c:f>'Stock Data'!$B$2:$B$757</c:f>
              <c:numCache>
                <c:formatCode>_("$"* #,##0.00_);_("$"* \(#,##0.00\);_("$"* "-"??_);_(@_)</c:formatCode>
                <c:ptCount val="756"/>
                <c:pt idx="0">
                  <c:v>215.55763200000001</c:v>
                </c:pt>
                <c:pt idx="1">
                  <c:v>215.148605</c:v>
                </c:pt>
                <c:pt idx="2">
                  <c:v>214.77766399999999</c:v>
                </c:pt>
                <c:pt idx="3">
                  <c:v>212.865906</c:v>
                </c:pt>
                <c:pt idx="4">
                  <c:v>213.86457799999999</c:v>
                </c:pt>
                <c:pt idx="5">
                  <c:v>214.12138400000001</c:v>
                </c:pt>
                <c:pt idx="6">
                  <c:v>215.25323499999999</c:v>
                </c:pt>
                <c:pt idx="7">
                  <c:v>215.51956200000001</c:v>
                </c:pt>
                <c:pt idx="8">
                  <c:v>215.785889</c:v>
                </c:pt>
                <c:pt idx="9">
                  <c:v>214.035797</c:v>
                </c:pt>
                <c:pt idx="10">
                  <c:v>212.82782</c:v>
                </c:pt>
                <c:pt idx="11">
                  <c:v>213.893112</c:v>
                </c:pt>
                <c:pt idx="12">
                  <c:v>213.77899199999999</c:v>
                </c:pt>
                <c:pt idx="13">
                  <c:v>211.93377699999999</c:v>
                </c:pt>
                <c:pt idx="14">
                  <c:v>214.12138400000001</c:v>
                </c:pt>
                <c:pt idx="15">
                  <c:v>214.577911</c:v>
                </c:pt>
                <c:pt idx="16">
                  <c:v>203.27836600000001</c:v>
                </c:pt>
                <c:pt idx="17">
                  <c:v>204.64799500000001</c:v>
                </c:pt>
                <c:pt idx="18">
                  <c:v>204.86676</c:v>
                </c:pt>
                <c:pt idx="19">
                  <c:v>205.46598800000001</c:v>
                </c:pt>
                <c:pt idx="20">
                  <c:v>208.909119</c:v>
                </c:pt>
                <c:pt idx="21">
                  <c:v>212.894409</c:v>
                </c:pt>
                <c:pt idx="22">
                  <c:v>211.600876</c:v>
                </c:pt>
                <c:pt idx="23">
                  <c:v>212.60905500000001</c:v>
                </c:pt>
                <c:pt idx="24">
                  <c:v>208.44811999999999</c:v>
                </c:pt>
                <c:pt idx="25">
                  <c:v>201.615005</c:v>
                </c:pt>
                <c:pt idx="26">
                  <c:v>205.19380200000001</c:v>
                </c:pt>
                <c:pt idx="27">
                  <c:v>203.57141100000001</c:v>
                </c:pt>
                <c:pt idx="28">
                  <c:v>204.22035199999999</c:v>
                </c:pt>
                <c:pt idx="29">
                  <c:v>204.73573300000001</c:v>
                </c:pt>
                <c:pt idx="30">
                  <c:v>205.92865</c:v>
                </c:pt>
                <c:pt idx="31">
                  <c:v>208.772614</c:v>
                </c:pt>
                <c:pt idx="32">
                  <c:v>212.28457599999999</c:v>
                </c:pt>
                <c:pt idx="33">
                  <c:v>211.77879300000001</c:v>
                </c:pt>
                <c:pt idx="34">
                  <c:v>213.964249</c:v>
                </c:pt>
                <c:pt idx="35">
                  <c:v>216.16879299999999</c:v>
                </c:pt>
                <c:pt idx="36">
                  <c:v>213.03852800000001</c:v>
                </c:pt>
                <c:pt idx="37">
                  <c:v>211.68334999999999</c:v>
                </c:pt>
                <c:pt idx="38">
                  <c:v>215.806152</c:v>
                </c:pt>
                <c:pt idx="39">
                  <c:v>214.823151</c:v>
                </c:pt>
                <c:pt idx="40">
                  <c:v>212.332336</c:v>
                </c:pt>
                <c:pt idx="41">
                  <c:v>209.73649599999999</c:v>
                </c:pt>
                <c:pt idx="42">
                  <c:v>207.274261</c:v>
                </c:pt>
                <c:pt idx="43">
                  <c:v>210.37588500000001</c:v>
                </c:pt>
                <c:pt idx="44">
                  <c:v>210.223206</c:v>
                </c:pt>
                <c:pt idx="45">
                  <c:v>213.028976</c:v>
                </c:pt>
                <c:pt idx="46">
                  <c:v>214.16467299999999</c:v>
                </c:pt>
                <c:pt idx="47">
                  <c:v>211.769272</c:v>
                </c:pt>
                <c:pt idx="48">
                  <c:v>216.90362500000001</c:v>
                </c:pt>
                <c:pt idx="49">
                  <c:v>217.628906</c:v>
                </c:pt>
                <c:pt idx="50">
                  <c:v>216.34054599999999</c:v>
                </c:pt>
                <c:pt idx="51">
                  <c:v>214.99496500000001</c:v>
                </c:pt>
                <c:pt idx="52">
                  <c:v>215.52934300000001</c:v>
                </c:pt>
                <c:pt idx="53">
                  <c:v>216.58866900000001</c:v>
                </c:pt>
                <c:pt idx="54">
                  <c:v>217.00860599999999</c:v>
                </c:pt>
                <c:pt idx="55">
                  <c:v>219.88118</c:v>
                </c:pt>
                <c:pt idx="56">
                  <c:v>218.163376</c:v>
                </c:pt>
                <c:pt idx="57">
                  <c:v>218.79325900000001</c:v>
                </c:pt>
                <c:pt idx="58">
                  <c:v>213.11485300000001</c:v>
                </c:pt>
                <c:pt idx="59">
                  <c:v>212.69497699999999</c:v>
                </c:pt>
                <c:pt idx="60">
                  <c:v>212.15097</c:v>
                </c:pt>
                <c:pt idx="61">
                  <c:v>210.12777700000001</c:v>
                </c:pt>
                <c:pt idx="62">
                  <c:v>208.219086</c:v>
                </c:pt>
                <c:pt idx="63">
                  <c:v>211.463852</c:v>
                </c:pt>
                <c:pt idx="64">
                  <c:v>212.10325599999999</c:v>
                </c:pt>
                <c:pt idx="65">
                  <c:v>211.368439</c:v>
                </c:pt>
                <c:pt idx="66">
                  <c:v>213.401184</c:v>
                </c:pt>
                <c:pt idx="67">
                  <c:v>215.042664</c:v>
                </c:pt>
                <c:pt idx="68">
                  <c:v>216.636414</c:v>
                </c:pt>
                <c:pt idx="69">
                  <c:v>215.93974299999999</c:v>
                </c:pt>
                <c:pt idx="70">
                  <c:v>213.763824</c:v>
                </c:pt>
                <c:pt idx="71">
                  <c:v>219.29904199999999</c:v>
                </c:pt>
                <c:pt idx="72">
                  <c:v>222.28613300000001</c:v>
                </c:pt>
                <c:pt idx="73">
                  <c:v>221.455872</c:v>
                </c:pt>
                <c:pt idx="74">
                  <c:v>220.46333300000001</c:v>
                </c:pt>
                <c:pt idx="75">
                  <c:v>215.20489499999999</c:v>
                </c:pt>
                <c:pt idx="76">
                  <c:v>213.91653400000001</c:v>
                </c:pt>
                <c:pt idx="77">
                  <c:v>216.97995</c:v>
                </c:pt>
                <c:pt idx="78">
                  <c:v>217.19944799999999</c:v>
                </c:pt>
                <c:pt idx="79">
                  <c:v>215.30985999999999</c:v>
                </c:pt>
                <c:pt idx="80">
                  <c:v>211.31114199999999</c:v>
                </c:pt>
                <c:pt idx="81">
                  <c:v>212.00782799999999</c:v>
                </c:pt>
                <c:pt idx="82">
                  <c:v>210.7099</c:v>
                </c:pt>
                <c:pt idx="83">
                  <c:v>213.37252799999999</c:v>
                </c:pt>
                <c:pt idx="84">
                  <c:v>212.57089199999999</c:v>
                </c:pt>
                <c:pt idx="85">
                  <c:v>212.809494</c:v>
                </c:pt>
                <c:pt idx="86">
                  <c:v>212.31321700000001</c:v>
                </c:pt>
                <c:pt idx="87">
                  <c:v>210.29002399999999</c:v>
                </c:pt>
                <c:pt idx="88">
                  <c:v>210.63476600000001</c:v>
                </c:pt>
                <c:pt idx="89">
                  <c:v>212.99044799999999</c:v>
                </c:pt>
                <c:pt idx="90">
                  <c:v>214.254501</c:v>
                </c:pt>
                <c:pt idx="91">
                  <c:v>216.303741</c:v>
                </c:pt>
                <c:pt idx="92">
                  <c:v>208.54716500000001</c:v>
                </c:pt>
                <c:pt idx="93">
                  <c:v>209.55265800000001</c:v>
                </c:pt>
                <c:pt idx="94">
                  <c:v>206.68940699999999</c:v>
                </c:pt>
                <c:pt idx="95">
                  <c:v>208.00134299999999</c:v>
                </c:pt>
                <c:pt idx="96">
                  <c:v>211.688095</c:v>
                </c:pt>
                <c:pt idx="97">
                  <c:v>216.37081900000001</c:v>
                </c:pt>
                <c:pt idx="98">
                  <c:v>216.954926</c:v>
                </c:pt>
                <c:pt idx="99">
                  <c:v>217.23266599999999</c:v>
                </c:pt>
                <c:pt idx="100">
                  <c:v>215.671738</c:v>
                </c:pt>
                <c:pt idx="101">
                  <c:v>217.88381999999999</c:v>
                </c:pt>
                <c:pt idx="102">
                  <c:v>219.205322</c:v>
                </c:pt>
                <c:pt idx="103">
                  <c:v>220.04797400000001</c:v>
                </c:pt>
                <c:pt idx="104">
                  <c:v>221.48440600000001</c:v>
                </c:pt>
                <c:pt idx="105">
                  <c:v>221.23542800000001</c:v>
                </c:pt>
                <c:pt idx="106">
                  <c:v>220.498062</c:v>
                </c:pt>
                <c:pt idx="107">
                  <c:v>220.19165000000001</c:v>
                </c:pt>
                <c:pt idx="108">
                  <c:v>224.807312</c:v>
                </c:pt>
                <c:pt idx="109">
                  <c:v>225.48718299999999</c:v>
                </c:pt>
                <c:pt idx="110">
                  <c:v>227.134277</c:v>
                </c:pt>
                <c:pt idx="111">
                  <c:v>230.447586</c:v>
                </c:pt>
                <c:pt idx="112">
                  <c:v>231.376465</c:v>
                </c:pt>
                <c:pt idx="113">
                  <c:v>230.121994</c:v>
                </c:pt>
                <c:pt idx="114">
                  <c:v>235.62822</c:v>
                </c:pt>
                <c:pt idx="115">
                  <c:v>235.58992000000001</c:v>
                </c:pt>
                <c:pt idx="116">
                  <c:v>232.50645399999999</c:v>
                </c:pt>
                <c:pt idx="117">
                  <c:v>232.31492600000001</c:v>
                </c:pt>
                <c:pt idx="118">
                  <c:v>232.123413</c:v>
                </c:pt>
                <c:pt idx="119">
                  <c:v>229.63365200000001</c:v>
                </c:pt>
                <c:pt idx="120">
                  <c:v>228.41746499999999</c:v>
                </c:pt>
                <c:pt idx="121">
                  <c:v>232.13299599999999</c:v>
                </c:pt>
                <c:pt idx="122">
                  <c:v>226.080917</c:v>
                </c:pt>
                <c:pt idx="123">
                  <c:v>231.76908900000001</c:v>
                </c:pt>
                <c:pt idx="124">
                  <c:v>229.81559799999999</c:v>
                </c:pt>
                <c:pt idx="125">
                  <c:v>234.354645</c:v>
                </c:pt>
                <c:pt idx="126">
                  <c:v>231.86485300000001</c:v>
                </c:pt>
                <c:pt idx="127">
                  <c:v>234.45996099999999</c:v>
                </c:pt>
                <c:pt idx="128">
                  <c:v>231.46266199999999</c:v>
                </c:pt>
                <c:pt idx="129">
                  <c:v>231.472229</c:v>
                </c:pt>
                <c:pt idx="130">
                  <c:v>231.46266199999999</c:v>
                </c:pt>
                <c:pt idx="131">
                  <c:v>230.677414</c:v>
                </c:pt>
                <c:pt idx="132">
                  <c:v>232.199997</c:v>
                </c:pt>
                <c:pt idx="133">
                  <c:v>233.90454099999999</c:v>
                </c:pt>
                <c:pt idx="134">
                  <c:v>236.413467</c:v>
                </c:pt>
                <c:pt idx="135">
                  <c:v>234.038589</c:v>
                </c:pt>
                <c:pt idx="136">
                  <c:v>233.16720599999999</c:v>
                </c:pt>
                <c:pt idx="137">
                  <c:v>229.643204</c:v>
                </c:pt>
                <c:pt idx="138">
                  <c:v>231.022156</c:v>
                </c:pt>
                <c:pt idx="139">
                  <c:v>230.58165</c:v>
                </c:pt>
                <c:pt idx="140">
                  <c:v>229.96878100000001</c:v>
                </c:pt>
                <c:pt idx="141">
                  <c:v>230.08371</c:v>
                </c:pt>
                <c:pt idx="142">
                  <c:v>227.182175</c:v>
                </c:pt>
                <c:pt idx="143">
                  <c:v>227.53649899999999</c:v>
                </c:pt>
                <c:pt idx="144">
                  <c:v>229.22184799999999</c:v>
                </c:pt>
                <c:pt idx="145">
                  <c:v>227.92907700000001</c:v>
                </c:pt>
                <c:pt idx="146">
                  <c:v>228.03440900000001</c:v>
                </c:pt>
                <c:pt idx="147">
                  <c:v>227.92907700000001</c:v>
                </c:pt>
                <c:pt idx="148">
                  <c:v>226.40649400000001</c:v>
                </c:pt>
                <c:pt idx="149">
                  <c:v>225.94683800000001</c:v>
                </c:pt>
                <c:pt idx="150">
                  <c:v>225.14245600000001</c:v>
                </c:pt>
                <c:pt idx="151">
                  <c:v>229.26016200000001</c:v>
                </c:pt>
                <c:pt idx="152">
                  <c:v>231.85382100000001</c:v>
                </c:pt>
                <c:pt idx="153">
                  <c:v>237.886459</c:v>
                </c:pt>
                <c:pt idx="154">
                  <c:v>239.144882</c:v>
                </c:pt>
                <c:pt idx="155">
                  <c:v>240.777908</c:v>
                </c:pt>
                <c:pt idx="156">
                  <c:v>238.549316</c:v>
                </c:pt>
                <c:pt idx="157">
                  <c:v>236.26301599999999</c:v>
                </c:pt>
                <c:pt idx="158">
                  <c:v>238.77023299999999</c:v>
                </c:pt>
                <c:pt idx="159">
                  <c:v>240.48973100000001</c:v>
                </c:pt>
                <c:pt idx="160">
                  <c:v>240.27839700000001</c:v>
                </c:pt>
                <c:pt idx="161">
                  <c:v>247.53105199999999</c:v>
                </c:pt>
                <c:pt idx="162">
                  <c:v>245.49453700000001</c:v>
                </c:pt>
                <c:pt idx="163">
                  <c:v>245.417709</c:v>
                </c:pt>
                <c:pt idx="164">
                  <c:v>247.04115300000001</c:v>
                </c:pt>
                <c:pt idx="165">
                  <c:v>249.778839</c:v>
                </c:pt>
                <c:pt idx="166">
                  <c:v>246.37829600000001</c:v>
                </c:pt>
                <c:pt idx="167">
                  <c:v>245.12948600000001</c:v>
                </c:pt>
                <c:pt idx="168">
                  <c:v>250.729919</c:v>
                </c:pt>
                <c:pt idx="169">
                  <c:v>248.77024800000001</c:v>
                </c:pt>
                <c:pt idx="170">
                  <c:v>247.569458</c:v>
                </c:pt>
                <c:pt idx="171">
                  <c:v>245.86917099999999</c:v>
                </c:pt>
                <c:pt idx="172">
                  <c:v>246.397537</c:v>
                </c:pt>
                <c:pt idx="173">
                  <c:v>244.726044</c:v>
                </c:pt>
                <c:pt idx="174">
                  <c:v>245.60020399999999</c:v>
                </c:pt>
                <c:pt idx="175">
                  <c:v>243.31395000000001</c:v>
                </c:pt>
                <c:pt idx="176">
                  <c:v>246.714539</c:v>
                </c:pt>
                <c:pt idx="177">
                  <c:v>245.45611600000001</c:v>
                </c:pt>
                <c:pt idx="178">
                  <c:v>241.89222699999999</c:v>
                </c:pt>
                <c:pt idx="179">
                  <c:v>243.93836999999999</c:v>
                </c:pt>
                <c:pt idx="180">
                  <c:v>244.31298799999999</c:v>
                </c:pt>
                <c:pt idx="181">
                  <c:v>245.08148199999999</c:v>
                </c:pt>
                <c:pt idx="182">
                  <c:v>246.90666200000001</c:v>
                </c:pt>
                <c:pt idx="183">
                  <c:v>248.28031899999999</c:v>
                </c:pt>
                <c:pt idx="184">
                  <c:v>243.659775</c:v>
                </c:pt>
                <c:pt idx="185">
                  <c:v>241.08532700000001</c:v>
                </c:pt>
                <c:pt idx="186">
                  <c:v>246.03247099999999</c:v>
                </c:pt>
                <c:pt idx="187">
                  <c:v>251.219818</c:v>
                </c:pt>
                <c:pt idx="188">
                  <c:v>249.84612999999999</c:v>
                </c:pt>
                <c:pt idx="189">
                  <c:v>255.21592699999999</c:v>
                </c:pt>
                <c:pt idx="190">
                  <c:v>258.43396000000001</c:v>
                </c:pt>
                <c:pt idx="191">
                  <c:v>257.579071</c:v>
                </c:pt>
                <c:pt idx="192">
                  <c:v>261.74813799999998</c:v>
                </c:pt>
                <c:pt idx="193">
                  <c:v>258.347534</c:v>
                </c:pt>
                <c:pt idx="194">
                  <c:v>257.33895899999999</c:v>
                </c:pt>
                <c:pt idx="195">
                  <c:v>261.50796500000001</c:v>
                </c:pt>
                <c:pt idx="196">
                  <c:v>249.79811100000001</c:v>
                </c:pt>
                <c:pt idx="197">
                  <c:v>239.298599</c:v>
                </c:pt>
                <c:pt idx="198">
                  <c:v>248.510895</c:v>
                </c:pt>
                <c:pt idx="199">
                  <c:v>246.97387699999999</c:v>
                </c:pt>
                <c:pt idx="200">
                  <c:v>236.64726300000001</c:v>
                </c:pt>
                <c:pt idx="201">
                  <c:v>239.48111</c:v>
                </c:pt>
                <c:pt idx="202">
                  <c:v>243.18907200000001</c:v>
                </c:pt>
                <c:pt idx="203">
                  <c:v>245.46571399999999</c:v>
                </c:pt>
                <c:pt idx="204">
                  <c:v>252.23799099999999</c:v>
                </c:pt>
                <c:pt idx="205">
                  <c:v>257.13714599999997</c:v>
                </c:pt>
                <c:pt idx="206">
                  <c:v>257.07952899999998</c:v>
                </c:pt>
                <c:pt idx="207">
                  <c:v>254.457077</c:v>
                </c:pt>
                <c:pt idx="208">
                  <c:v>253.02572599999999</c:v>
                </c:pt>
                <c:pt idx="209">
                  <c:v>251.13334699999999</c:v>
                </c:pt>
                <c:pt idx="210">
                  <c:v>256.26303100000001</c:v>
                </c:pt>
                <c:pt idx="211">
                  <c:v>260.57617199999999</c:v>
                </c:pt>
                <c:pt idx="212">
                  <c:v>257.37728900000002</c:v>
                </c:pt>
                <c:pt idx="213">
                  <c:v>253.283264</c:v>
                </c:pt>
                <c:pt idx="214">
                  <c:v>247.35888700000001</c:v>
                </c:pt>
                <c:pt idx="215">
                  <c:v>248.64975000000001</c:v>
                </c:pt>
                <c:pt idx="216">
                  <c:v>253.466263</c:v>
                </c:pt>
                <c:pt idx="217">
                  <c:v>257.13644399999998</c:v>
                </c:pt>
                <c:pt idx="218">
                  <c:v>255.61450199999999</c:v>
                </c:pt>
                <c:pt idx="219">
                  <c:v>256.56817599999999</c:v>
                </c:pt>
                <c:pt idx="220">
                  <c:v>260.83563199999998</c:v>
                </c:pt>
                <c:pt idx="221">
                  <c:v>263.34985399999999</c:v>
                </c:pt>
                <c:pt idx="222">
                  <c:v>258.677795</c:v>
                </c:pt>
                <c:pt idx="223">
                  <c:v>254.72820999999999</c:v>
                </c:pt>
                <c:pt idx="224">
                  <c:v>256.828217</c:v>
                </c:pt>
                <c:pt idx="225">
                  <c:v>257.78189099999997</c:v>
                </c:pt>
                <c:pt idx="226">
                  <c:v>252.89790300000001</c:v>
                </c:pt>
                <c:pt idx="227">
                  <c:v>253.53376800000001</c:v>
                </c:pt>
                <c:pt idx="228">
                  <c:v>252.24290500000001</c:v>
                </c:pt>
                <c:pt idx="229">
                  <c:v>243.33225999999999</c:v>
                </c:pt>
                <c:pt idx="230">
                  <c:v>236.261551</c:v>
                </c:pt>
                <c:pt idx="231">
                  <c:v>245.52862500000001</c:v>
                </c:pt>
                <c:pt idx="232">
                  <c:v>238.188187</c:v>
                </c:pt>
                <c:pt idx="233">
                  <c:v>240.22077899999999</c:v>
                </c:pt>
                <c:pt idx="234">
                  <c:v>242.619415</c:v>
                </c:pt>
                <c:pt idx="235">
                  <c:v>238.27488700000001</c:v>
                </c:pt>
                <c:pt idx="236">
                  <c:v>241.38639800000001</c:v>
                </c:pt>
                <c:pt idx="237">
                  <c:v>243.351517</c:v>
                </c:pt>
                <c:pt idx="238">
                  <c:v>246.42449999999999</c:v>
                </c:pt>
                <c:pt idx="239">
                  <c:v>240.798767</c:v>
                </c:pt>
                <c:pt idx="240">
                  <c:v>242.93731700000001</c:v>
                </c:pt>
                <c:pt idx="241">
                  <c:v>247.15661600000001</c:v>
                </c:pt>
                <c:pt idx="242">
                  <c:v>243.65978999999999</c:v>
                </c:pt>
                <c:pt idx="243">
                  <c:v>250.06578099999999</c:v>
                </c:pt>
                <c:pt idx="244">
                  <c:v>246.53045700000001</c:v>
                </c:pt>
                <c:pt idx="245">
                  <c:v>248.41854900000001</c:v>
                </c:pt>
                <c:pt idx="246">
                  <c:v>244.32449299999999</c:v>
                </c:pt>
                <c:pt idx="247">
                  <c:v>244.680893</c:v>
                </c:pt>
                <c:pt idx="248">
                  <c:v>244.84466599999999</c:v>
                </c:pt>
                <c:pt idx="249">
                  <c:v>242.715744</c:v>
                </c:pt>
                <c:pt idx="250">
                  <c:v>237.61982699999999</c:v>
                </c:pt>
                <c:pt idx="251">
                  <c:v>233.59320099999999</c:v>
                </c:pt>
                <c:pt idx="252">
                  <c:v>230.45280500000001</c:v>
                </c:pt>
                <c:pt idx="253">
                  <c:v>231.28125</c:v>
                </c:pt>
                <c:pt idx="254">
                  <c:v>231.001892</c:v>
                </c:pt>
                <c:pt idx="255">
                  <c:v>229.585815</c:v>
                </c:pt>
                <c:pt idx="256">
                  <c:v>227.98672500000001</c:v>
                </c:pt>
                <c:pt idx="257">
                  <c:v>225.46286000000001</c:v>
                </c:pt>
                <c:pt idx="258">
                  <c:v>224.84634399999999</c:v>
                </c:pt>
                <c:pt idx="259">
                  <c:v>226.32020600000001</c:v>
                </c:pt>
                <c:pt idx="260">
                  <c:v>228.49726899999999</c:v>
                </c:pt>
                <c:pt idx="261">
                  <c:v>228.304596</c:v>
                </c:pt>
                <c:pt idx="262">
                  <c:v>232.86106899999999</c:v>
                </c:pt>
                <c:pt idx="263">
                  <c:v>234.508331</c:v>
                </c:pt>
                <c:pt idx="264">
                  <c:v>234.00741600000001</c:v>
                </c:pt>
                <c:pt idx="265">
                  <c:v>234.961105</c:v>
                </c:pt>
                <c:pt idx="266">
                  <c:v>232.69731100000001</c:v>
                </c:pt>
                <c:pt idx="267">
                  <c:v>232.11932400000001</c:v>
                </c:pt>
                <c:pt idx="268">
                  <c:v>230.32757599999999</c:v>
                </c:pt>
                <c:pt idx="269">
                  <c:v>228.304596</c:v>
                </c:pt>
                <c:pt idx="270">
                  <c:v>228.97894299999999</c:v>
                </c:pt>
                <c:pt idx="271">
                  <c:v>229.26788300000001</c:v>
                </c:pt>
                <c:pt idx="272">
                  <c:v>229.0849</c:v>
                </c:pt>
                <c:pt idx="273">
                  <c:v>227.43765300000001</c:v>
                </c:pt>
                <c:pt idx="274">
                  <c:v>226.38763399999999</c:v>
                </c:pt>
                <c:pt idx="275">
                  <c:v>218.70040900000001</c:v>
                </c:pt>
                <c:pt idx="276">
                  <c:v>221.532883</c:v>
                </c:pt>
                <c:pt idx="277">
                  <c:v>218.36206100000001</c:v>
                </c:pt>
                <c:pt idx="278">
                  <c:v>220.749878</c:v>
                </c:pt>
                <c:pt idx="279">
                  <c:v>222.23860199999999</c:v>
                </c:pt>
                <c:pt idx="280">
                  <c:v>220.740173</c:v>
                </c:pt>
                <c:pt idx="281">
                  <c:v>224.50070199999999</c:v>
                </c:pt>
                <c:pt idx="282">
                  <c:v>225.680115</c:v>
                </c:pt>
                <c:pt idx="283">
                  <c:v>225.62211600000001</c:v>
                </c:pt>
                <c:pt idx="284">
                  <c:v>226.29879800000001</c:v>
                </c:pt>
                <c:pt idx="285">
                  <c:v>224.887405</c:v>
                </c:pt>
                <c:pt idx="286">
                  <c:v>226.04745500000001</c:v>
                </c:pt>
                <c:pt idx="287">
                  <c:v>225.87344400000001</c:v>
                </c:pt>
                <c:pt idx="288">
                  <c:v>224.20103499999999</c:v>
                </c:pt>
                <c:pt idx="289">
                  <c:v>223.68866</c:v>
                </c:pt>
                <c:pt idx="290">
                  <c:v>220.720856</c:v>
                </c:pt>
                <c:pt idx="291">
                  <c:v>220.23748800000001</c:v>
                </c:pt>
                <c:pt idx="292">
                  <c:v>219.42544599999999</c:v>
                </c:pt>
                <c:pt idx="293">
                  <c:v>218.49740600000001</c:v>
                </c:pt>
                <c:pt idx="294">
                  <c:v>214.16648900000001</c:v>
                </c:pt>
                <c:pt idx="295">
                  <c:v>214.205185</c:v>
                </c:pt>
                <c:pt idx="296">
                  <c:v>212.85176100000001</c:v>
                </c:pt>
                <c:pt idx="297">
                  <c:v>215.98393200000001</c:v>
                </c:pt>
                <c:pt idx="298">
                  <c:v>213.22880599999999</c:v>
                </c:pt>
                <c:pt idx="299">
                  <c:v>215.82926900000001</c:v>
                </c:pt>
                <c:pt idx="300">
                  <c:v>213.04512</c:v>
                </c:pt>
                <c:pt idx="301">
                  <c:v>213.393158</c:v>
                </c:pt>
                <c:pt idx="302">
                  <c:v>214.40817300000001</c:v>
                </c:pt>
                <c:pt idx="303">
                  <c:v>220.401825</c:v>
                </c:pt>
                <c:pt idx="304">
                  <c:v>219.299789</c:v>
                </c:pt>
                <c:pt idx="305">
                  <c:v>218.14936800000001</c:v>
                </c:pt>
                <c:pt idx="306">
                  <c:v>219.65748600000001</c:v>
                </c:pt>
                <c:pt idx="307">
                  <c:v>218.874405</c:v>
                </c:pt>
                <c:pt idx="308">
                  <c:v>223.73703</c:v>
                </c:pt>
                <c:pt idx="309">
                  <c:v>223.330994</c:v>
                </c:pt>
                <c:pt idx="310">
                  <c:v>223.54367099999999</c:v>
                </c:pt>
                <c:pt idx="311">
                  <c:v>221.98727400000001</c:v>
                </c:pt>
                <c:pt idx="312">
                  <c:v>223.97869900000001</c:v>
                </c:pt>
                <c:pt idx="313">
                  <c:v>225.97979699999999</c:v>
                </c:pt>
                <c:pt idx="314">
                  <c:v>228.02922100000001</c:v>
                </c:pt>
                <c:pt idx="315">
                  <c:v>228.812286</c:v>
                </c:pt>
                <c:pt idx="316">
                  <c:v>229.218277</c:v>
                </c:pt>
                <c:pt idx="317">
                  <c:v>229.73066700000001</c:v>
                </c:pt>
                <c:pt idx="318">
                  <c:v>230.99704</c:v>
                </c:pt>
                <c:pt idx="319">
                  <c:v>229.52763400000001</c:v>
                </c:pt>
                <c:pt idx="320">
                  <c:v>228.18388400000001</c:v>
                </c:pt>
                <c:pt idx="321">
                  <c:v>226.20214799999999</c:v>
                </c:pt>
                <c:pt idx="322">
                  <c:v>226.29879800000001</c:v>
                </c:pt>
                <c:pt idx="323">
                  <c:v>228.07754499999999</c:v>
                </c:pt>
                <c:pt idx="324">
                  <c:v>229.91433699999999</c:v>
                </c:pt>
                <c:pt idx="325">
                  <c:v>228.502914</c:v>
                </c:pt>
                <c:pt idx="326">
                  <c:v>225.99911499999999</c:v>
                </c:pt>
                <c:pt idx="327">
                  <c:v>221.96791099999999</c:v>
                </c:pt>
                <c:pt idx="328">
                  <c:v>219.30943300000001</c:v>
                </c:pt>
                <c:pt idx="329">
                  <c:v>221.91957099999999</c:v>
                </c:pt>
                <c:pt idx="330">
                  <c:v>221.619888</c:v>
                </c:pt>
                <c:pt idx="331">
                  <c:v>225.245071</c:v>
                </c:pt>
                <c:pt idx="332">
                  <c:v>225.61245700000001</c:v>
                </c:pt>
                <c:pt idx="333">
                  <c:v>227.93255600000001</c:v>
                </c:pt>
                <c:pt idx="334">
                  <c:v>230.70704699999999</c:v>
                </c:pt>
                <c:pt idx="335">
                  <c:v>231.374054</c:v>
                </c:pt>
                <c:pt idx="336">
                  <c:v>228.473907</c:v>
                </c:pt>
                <c:pt idx="337">
                  <c:v>227.28488200000001</c:v>
                </c:pt>
                <c:pt idx="338">
                  <c:v>234.525589</c:v>
                </c:pt>
                <c:pt idx="339">
                  <c:v>234.303223</c:v>
                </c:pt>
                <c:pt idx="340">
                  <c:v>234.13832099999999</c:v>
                </c:pt>
                <c:pt idx="341">
                  <c:v>232.19850199999999</c:v>
                </c:pt>
                <c:pt idx="342">
                  <c:v>230.656342</c:v>
                </c:pt>
                <c:pt idx="343">
                  <c:v>230.51083399999999</c:v>
                </c:pt>
                <c:pt idx="344">
                  <c:v>230.41383400000001</c:v>
                </c:pt>
                <c:pt idx="345">
                  <c:v>227.46530200000001</c:v>
                </c:pt>
                <c:pt idx="346">
                  <c:v>226.87365700000001</c:v>
                </c:pt>
                <c:pt idx="347">
                  <c:v>224.93382299999999</c:v>
                </c:pt>
                <c:pt idx="348">
                  <c:v>223.28495799999999</c:v>
                </c:pt>
                <c:pt idx="349">
                  <c:v>221.286911</c:v>
                </c:pt>
                <c:pt idx="350">
                  <c:v>221.46148700000001</c:v>
                </c:pt>
                <c:pt idx="351">
                  <c:v>222.34414699999999</c:v>
                </c:pt>
                <c:pt idx="352">
                  <c:v>221.03474399999999</c:v>
                </c:pt>
                <c:pt idx="353">
                  <c:v>222.00466900000001</c:v>
                </c:pt>
                <c:pt idx="354">
                  <c:v>228.49342300000001</c:v>
                </c:pt>
                <c:pt idx="355">
                  <c:v>230.258667</c:v>
                </c:pt>
                <c:pt idx="356">
                  <c:v>228.26063500000001</c:v>
                </c:pt>
                <c:pt idx="357">
                  <c:v>225.89402799999999</c:v>
                </c:pt>
                <c:pt idx="358">
                  <c:v>225.506058</c:v>
                </c:pt>
                <c:pt idx="359">
                  <c:v>221.99496500000001</c:v>
                </c:pt>
                <c:pt idx="360">
                  <c:v>220.889252</c:v>
                </c:pt>
                <c:pt idx="361">
                  <c:v>217.494553</c:v>
                </c:pt>
                <c:pt idx="362">
                  <c:v>218.55174299999999</c:v>
                </c:pt>
                <c:pt idx="363">
                  <c:v>219.26950099999999</c:v>
                </c:pt>
                <c:pt idx="364">
                  <c:v>220.928055</c:v>
                </c:pt>
                <c:pt idx="365">
                  <c:v>220.63706999999999</c:v>
                </c:pt>
                <c:pt idx="366">
                  <c:v>218.920334</c:v>
                </c:pt>
                <c:pt idx="367">
                  <c:v>218.571136</c:v>
                </c:pt>
                <c:pt idx="368">
                  <c:v>216.204544</c:v>
                </c:pt>
                <c:pt idx="369">
                  <c:v>208.42579699999999</c:v>
                </c:pt>
                <c:pt idx="370">
                  <c:v>206.56355300000001</c:v>
                </c:pt>
                <c:pt idx="371">
                  <c:v>207.43646200000001</c:v>
                </c:pt>
                <c:pt idx="372">
                  <c:v>208.74588</c:v>
                </c:pt>
                <c:pt idx="373">
                  <c:v>215.03093000000001</c:v>
                </c:pt>
                <c:pt idx="374">
                  <c:v>221.41301000000001</c:v>
                </c:pt>
                <c:pt idx="375">
                  <c:v>218.183167</c:v>
                </c:pt>
                <c:pt idx="376">
                  <c:v>220.132721</c:v>
                </c:pt>
                <c:pt idx="377">
                  <c:v>214.93396000000001</c:v>
                </c:pt>
                <c:pt idx="378">
                  <c:v>211.98538199999999</c:v>
                </c:pt>
                <c:pt idx="379">
                  <c:v>202.88754299999999</c:v>
                </c:pt>
                <c:pt idx="380">
                  <c:v>207.57225</c:v>
                </c:pt>
                <c:pt idx="381">
                  <c:v>205.97190900000001</c:v>
                </c:pt>
                <c:pt idx="382">
                  <c:v>208.03784200000001</c:v>
                </c:pt>
                <c:pt idx="383">
                  <c:v>212.68373099999999</c:v>
                </c:pt>
                <c:pt idx="384">
                  <c:v>218.59053</c:v>
                </c:pt>
                <c:pt idx="385">
                  <c:v>220.14241000000001</c:v>
                </c:pt>
                <c:pt idx="386">
                  <c:v>222.78057899999999</c:v>
                </c:pt>
                <c:pt idx="387">
                  <c:v>221.839752</c:v>
                </c:pt>
                <c:pt idx="388">
                  <c:v>221.335419</c:v>
                </c:pt>
                <c:pt idx="389">
                  <c:v>224.322754</c:v>
                </c:pt>
                <c:pt idx="390">
                  <c:v>224.681625</c:v>
                </c:pt>
                <c:pt idx="391">
                  <c:v>215.95236199999999</c:v>
                </c:pt>
                <c:pt idx="392">
                  <c:v>199.85173</c:v>
                </c:pt>
                <c:pt idx="393">
                  <c:v>198.88179</c:v>
                </c:pt>
                <c:pt idx="394">
                  <c:v>196.39880400000001</c:v>
                </c:pt>
                <c:pt idx="395">
                  <c:v>197.611221</c:v>
                </c:pt>
                <c:pt idx="396">
                  <c:v>196.03993199999999</c:v>
                </c:pt>
                <c:pt idx="397">
                  <c:v>192.25726299999999</c:v>
                </c:pt>
                <c:pt idx="398">
                  <c:v>185.58421300000001</c:v>
                </c:pt>
                <c:pt idx="399">
                  <c:v>186.80630500000001</c:v>
                </c:pt>
                <c:pt idx="400">
                  <c:v>183.41160600000001</c:v>
                </c:pt>
                <c:pt idx="401">
                  <c:v>188.49397300000001</c:v>
                </c:pt>
                <c:pt idx="402">
                  <c:v>187.824738</c:v>
                </c:pt>
                <c:pt idx="403">
                  <c:v>192.383331</c:v>
                </c:pt>
                <c:pt idx="404">
                  <c:v>189.75396699999999</c:v>
                </c:pt>
                <c:pt idx="405">
                  <c:v>185.70275899999999</c:v>
                </c:pt>
                <c:pt idx="406">
                  <c:v>186.618179</c:v>
                </c:pt>
                <c:pt idx="407">
                  <c:v>179.48962399999999</c:v>
                </c:pt>
                <c:pt idx="408">
                  <c:v>179.27536000000001</c:v>
                </c:pt>
                <c:pt idx="409">
                  <c:v>174.970947</c:v>
                </c:pt>
                <c:pt idx="410">
                  <c:v>174.152939</c:v>
                </c:pt>
                <c:pt idx="411">
                  <c:v>172.17602500000001</c:v>
                </c:pt>
                <c:pt idx="412">
                  <c:v>172.078644</c:v>
                </c:pt>
                <c:pt idx="413">
                  <c:v>171.31904599999999</c:v>
                </c:pt>
                <c:pt idx="414">
                  <c:v>168.25145000000001</c:v>
                </c:pt>
                <c:pt idx="415">
                  <c:v>163.61592099999999</c:v>
                </c:pt>
                <c:pt idx="416">
                  <c:v>167.014633</c:v>
                </c:pt>
                <c:pt idx="417">
                  <c:v>164.823486</c:v>
                </c:pt>
                <c:pt idx="418">
                  <c:v>164.00547800000001</c:v>
                </c:pt>
                <c:pt idx="419">
                  <c:v>155.86409</c:v>
                </c:pt>
                <c:pt idx="420">
                  <c:v>152.260864</c:v>
                </c:pt>
                <c:pt idx="421">
                  <c:v>158.66877700000001</c:v>
                </c:pt>
                <c:pt idx="422">
                  <c:v>161.083923</c:v>
                </c:pt>
                <c:pt idx="423">
                  <c:v>158.76615899999999</c:v>
                </c:pt>
                <c:pt idx="424">
                  <c:v>162.68102999999999</c:v>
                </c:pt>
                <c:pt idx="425">
                  <c:v>167.53079199999999</c:v>
                </c:pt>
                <c:pt idx="426">
                  <c:v>165.07667499999999</c:v>
                </c:pt>
                <c:pt idx="427">
                  <c:v>170.471802</c:v>
                </c:pt>
                <c:pt idx="428">
                  <c:v>171.416428</c:v>
                </c:pt>
                <c:pt idx="429">
                  <c:v>170.783432</c:v>
                </c:pt>
                <c:pt idx="430">
                  <c:v>171.85466</c:v>
                </c:pt>
                <c:pt idx="431">
                  <c:v>171.396942</c:v>
                </c:pt>
                <c:pt idx="432">
                  <c:v>172.302628</c:v>
                </c:pt>
                <c:pt idx="433">
                  <c:v>174.045807</c:v>
                </c:pt>
                <c:pt idx="434">
                  <c:v>175.20469700000001</c:v>
                </c:pt>
                <c:pt idx="435">
                  <c:v>191.92562899999999</c:v>
                </c:pt>
                <c:pt idx="436">
                  <c:v>193.88305700000001</c:v>
                </c:pt>
                <c:pt idx="437">
                  <c:v>197.24281300000001</c:v>
                </c:pt>
                <c:pt idx="438">
                  <c:v>192.50994900000001</c:v>
                </c:pt>
                <c:pt idx="439">
                  <c:v>191.750336</c:v>
                </c:pt>
                <c:pt idx="440">
                  <c:v>192.62681599999999</c:v>
                </c:pt>
                <c:pt idx="441">
                  <c:v>195.48992899999999</c:v>
                </c:pt>
                <c:pt idx="442">
                  <c:v>194.49659700000001</c:v>
                </c:pt>
                <c:pt idx="443">
                  <c:v>195.25618</c:v>
                </c:pt>
                <c:pt idx="444">
                  <c:v>197.18440200000001</c:v>
                </c:pt>
                <c:pt idx="445">
                  <c:v>192.83131399999999</c:v>
                </c:pt>
                <c:pt idx="446">
                  <c:v>191.39975000000001</c:v>
                </c:pt>
                <c:pt idx="447">
                  <c:v>192.54887400000001</c:v>
                </c:pt>
                <c:pt idx="448">
                  <c:v>192.83131399999999</c:v>
                </c:pt>
                <c:pt idx="449">
                  <c:v>191.47766100000001</c:v>
                </c:pt>
                <c:pt idx="450">
                  <c:v>188.02050800000001</c:v>
                </c:pt>
                <c:pt idx="451">
                  <c:v>186.65713500000001</c:v>
                </c:pt>
                <c:pt idx="452">
                  <c:v>186.326019</c:v>
                </c:pt>
                <c:pt idx="453">
                  <c:v>189.40339700000001</c:v>
                </c:pt>
                <c:pt idx="454">
                  <c:v>189.59814499999999</c:v>
                </c:pt>
                <c:pt idx="455">
                  <c:v>187.494629</c:v>
                </c:pt>
                <c:pt idx="456">
                  <c:v>193.308502</c:v>
                </c:pt>
                <c:pt idx="457">
                  <c:v>193.47404499999999</c:v>
                </c:pt>
                <c:pt idx="458">
                  <c:v>193.40588399999999</c:v>
                </c:pt>
                <c:pt idx="459">
                  <c:v>191.224457</c:v>
                </c:pt>
                <c:pt idx="460">
                  <c:v>190.873886</c:v>
                </c:pt>
                <c:pt idx="461">
                  <c:v>193.45457500000001</c:v>
                </c:pt>
                <c:pt idx="462">
                  <c:v>193.698013</c:v>
                </c:pt>
                <c:pt idx="463">
                  <c:v>193.69804400000001</c:v>
                </c:pt>
                <c:pt idx="464">
                  <c:v>192.32913199999999</c:v>
                </c:pt>
                <c:pt idx="465">
                  <c:v>193.795807</c:v>
                </c:pt>
                <c:pt idx="466">
                  <c:v>191.62515300000001</c:v>
                </c:pt>
                <c:pt idx="467">
                  <c:v>191.644699</c:v>
                </c:pt>
                <c:pt idx="468">
                  <c:v>190.41270399999999</c:v>
                </c:pt>
                <c:pt idx="469">
                  <c:v>188.486481</c:v>
                </c:pt>
                <c:pt idx="470">
                  <c:v>190.90159600000001</c:v>
                </c:pt>
                <c:pt idx="471">
                  <c:v>191.61537200000001</c:v>
                </c:pt>
                <c:pt idx="472">
                  <c:v>192.260696</c:v>
                </c:pt>
                <c:pt idx="473">
                  <c:v>192.866928</c:v>
                </c:pt>
                <c:pt idx="474">
                  <c:v>193.08204699999999</c:v>
                </c:pt>
                <c:pt idx="475">
                  <c:v>193.854477</c:v>
                </c:pt>
                <c:pt idx="476">
                  <c:v>197.970932</c:v>
                </c:pt>
                <c:pt idx="477">
                  <c:v>196.650925</c:v>
                </c:pt>
                <c:pt idx="478">
                  <c:v>190.00202899999999</c:v>
                </c:pt>
                <c:pt idx="479">
                  <c:v>190.25624099999999</c:v>
                </c:pt>
                <c:pt idx="480">
                  <c:v>184.76113900000001</c:v>
                </c:pt>
                <c:pt idx="481">
                  <c:v>184.32112100000001</c:v>
                </c:pt>
                <c:pt idx="482">
                  <c:v>186.452698</c:v>
                </c:pt>
                <c:pt idx="483">
                  <c:v>185.80735799999999</c:v>
                </c:pt>
                <c:pt idx="484">
                  <c:v>186.931793</c:v>
                </c:pt>
                <c:pt idx="485">
                  <c:v>187.723816</c:v>
                </c:pt>
                <c:pt idx="486">
                  <c:v>192.368256</c:v>
                </c:pt>
                <c:pt idx="487">
                  <c:v>193.11135899999999</c:v>
                </c:pt>
                <c:pt idx="488">
                  <c:v>196.39671300000001</c:v>
                </c:pt>
                <c:pt idx="489">
                  <c:v>197.736267</c:v>
                </c:pt>
                <c:pt idx="490">
                  <c:v>197.882935</c:v>
                </c:pt>
                <c:pt idx="491">
                  <c:v>198.03935200000001</c:v>
                </c:pt>
                <c:pt idx="492">
                  <c:v>196.16201799999999</c:v>
                </c:pt>
                <c:pt idx="493">
                  <c:v>198.469604</c:v>
                </c:pt>
                <c:pt idx="494">
                  <c:v>198.32292200000001</c:v>
                </c:pt>
                <c:pt idx="495">
                  <c:v>203.221588</c:v>
                </c:pt>
                <c:pt idx="496">
                  <c:v>195.46781899999999</c:v>
                </c:pt>
                <c:pt idx="497">
                  <c:v>197.354919</c:v>
                </c:pt>
                <c:pt idx="498">
                  <c:v>203.28027299999999</c:v>
                </c:pt>
                <c:pt idx="499">
                  <c:v>201.33448799999999</c:v>
                </c:pt>
                <c:pt idx="500">
                  <c:v>200.05360400000001</c:v>
                </c:pt>
                <c:pt idx="501">
                  <c:v>199.60382100000001</c:v>
                </c:pt>
                <c:pt idx="502">
                  <c:v>196.08381700000001</c:v>
                </c:pt>
                <c:pt idx="503">
                  <c:v>196.92469800000001</c:v>
                </c:pt>
                <c:pt idx="504">
                  <c:v>198.56738300000001</c:v>
                </c:pt>
                <c:pt idx="505">
                  <c:v>202.32205200000001</c:v>
                </c:pt>
                <c:pt idx="506">
                  <c:v>201.34425400000001</c:v>
                </c:pt>
                <c:pt idx="507">
                  <c:v>200.18071</c:v>
                </c:pt>
                <c:pt idx="508">
                  <c:v>200.43495200000001</c:v>
                </c:pt>
                <c:pt idx="509">
                  <c:v>202.90872200000001</c:v>
                </c:pt>
                <c:pt idx="510">
                  <c:v>201.84292600000001</c:v>
                </c:pt>
                <c:pt idx="511">
                  <c:v>198.127365</c:v>
                </c:pt>
                <c:pt idx="512">
                  <c:v>196.48469499999999</c:v>
                </c:pt>
                <c:pt idx="513">
                  <c:v>197.149597</c:v>
                </c:pt>
                <c:pt idx="514">
                  <c:v>197.560272</c:v>
                </c:pt>
                <c:pt idx="515">
                  <c:v>190.63760400000001</c:v>
                </c:pt>
                <c:pt idx="516">
                  <c:v>191.91847200000001</c:v>
                </c:pt>
                <c:pt idx="517">
                  <c:v>192.035797</c:v>
                </c:pt>
                <c:pt idx="518">
                  <c:v>194.71492000000001</c:v>
                </c:pt>
                <c:pt idx="519">
                  <c:v>193.04290800000001</c:v>
                </c:pt>
                <c:pt idx="520">
                  <c:v>192.85716199999999</c:v>
                </c:pt>
                <c:pt idx="521">
                  <c:v>194.68559300000001</c:v>
                </c:pt>
                <c:pt idx="522">
                  <c:v>191.17536899999999</c:v>
                </c:pt>
                <c:pt idx="523">
                  <c:v>187.70425399999999</c:v>
                </c:pt>
                <c:pt idx="524">
                  <c:v>188.711365</c:v>
                </c:pt>
                <c:pt idx="525">
                  <c:v>185.230469</c:v>
                </c:pt>
                <c:pt idx="526">
                  <c:v>184.70008899999999</c:v>
                </c:pt>
                <c:pt idx="527">
                  <c:v>184.032196</c:v>
                </c:pt>
                <c:pt idx="528">
                  <c:v>179.23915099999999</c:v>
                </c:pt>
                <c:pt idx="529">
                  <c:v>179.926682</c:v>
                </c:pt>
                <c:pt idx="530">
                  <c:v>186.49749800000001</c:v>
                </c:pt>
                <c:pt idx="531">
                  <c:v>185.083145</c:v>
                </c:pt>
                <c:pt idx="532">
                  <c:v>186.428741</c:v>
                </c:pt>
                <c:pt idx="533">
                  <c:v>186.428741</c:v>
                </c:pt>
                <c:pt idx="534">
                  <c:v>190.661957</c:v>
                </c:pt>
                <c:pt idx="535">
                  <c:v>191.26109299999999</c:v>
                </c:pt>
                <c:pt idx="536">
                  <c:v>186.831436</c:v>
                </c:pt>
                <c:pt idx="537">
                  <c:v>188.03952000000001</c:v>
                </c:pt>
                <c:pt idx="538">
                  <c:v>188.24577300000001</c:v>
                </c:pt>
                <c:pt idx="539">
                  <c:v>187.43057300000001</c:v>
                </c:pt>
                <c:pt idx="540">
                  <c:v>191.50662199999999</c:v>
                </c:pt>
                <c:pt idx="541">
                  <c:v>192.15489199999999</c:v>
                </c:pt>
                <c:pt idx="542">
                  <c:v>192.21380600000001</c:v>
                </c:pt>
                <c:pt idx="543">
                  <c:v>192.44953899999999</c:v>
                </c:pt>
                <c:pt idx="544">
                  <c:v>193.97193899999999</c:v>
                </c:pt>
                <c:pt idx="545">
                  <c:v>192.567398</c:v>
                </c:pt>
                <c:pt idx="546">
                  <c:v>193.500473</c:v>
                </c:pt>
                <c:pt idx="547">
                  <c:v>195.76933299999999</c:v>
                </c:pt>
                <c:pt idx="548">
                  <c:v>200.95526100000001</c:v>
                </c:pt>
                <c:pt idx="549">
                  <c:v>203.17501799999999</c:v>
                </c:pt>
                <c:pt idx="550">
                  <c:v>202.31066899999999</c:v>
                </c:pt>
                <c:pt idx="551">
                  <c:v>202.36961400000001</c:v>
                </c:pt>
                <c:pt idx="552">
                  <c:v>204.19648699999999</c:v>
                </c:pt>
                <c:pt idx="553">
                  <c:v>202.084778</c:v>
                </c:pt>
                <c:pt idx="554">
                  <c:v>204.068817</c:v>
                </c:pt>
                <c:pt idx="555">
                  <c:v>202.30085800000001</c:v>
                </c:pt>
                <c:pt idx="556">
                  <c:v>207.58502200000001</c:v>
                </c:pt>
                <c:pt idx="557">
                  <c:v>210.12889100000001</c:v>
                </c:pt>
                <c:pt idx="558">
                  <c:v>207.810913</c:v>
                </c:pt>
                <c:pt idx="559">
                  <c:v>211.680756</c:v>
                </c:pt>
                <c:pt idx="560">
                  <c:v>209.50027499999999</c:v>
                </c:pt>
                <c:pt idx="561">
                  <c:v>210.69856300000001</c:v>
                </c:pt>
                <c:pt idx="562">
                  <c:v>209.71637000000001</c:v>
                </c:pt>
                <c:pt idx="563">
                  <c:v>210.18781999999999</c:v>
                </c:pt>
                <c:pt idx="564">
                  <c:v>215.52108799999999</c:v>
                </c:pt>
                <c:pt idx="565">
                  <c:v>218.07476800000001</c:v>
                </c:pt>
                <c:pt idx="566">
                  <c:v>216.06127900000001</c:v>
                </c:pt>
                <c:pt idx="567">
                  <c:v>218.182816</c:v>
                </c:pt>
                <c:pt idx="568">
                  <c:v>216.39523299999999</c:v>
                </c:pt>
                <c:pt idx="569">
                  <c:v>217.45597799999999</c:v>
                </c:pt>
                <c:pt idx="570">
                  <c:v>216.208618</c:v>
                </c:pt>
                <c:pt idx="571">
                  <c:v>207.830566</c:v>
                </c:pt>
                <c:pt idx="572">
                  <c:v>205.640289</c:v>
                </c:pt>
                <c:pt idx="573">
                  <c:v>198.08727999999999</c:v>
                </c:pt>
                <c:pt idx="574">
                  <c:v>202.34013400000001</c:v>
                </c:pt>
                <c:pt idx="575">
                  <c:v>202.07496599999999</c:v>
                </c:pt>
                <c:pt idx="576">
                  <c:v>203.31251499999999</c:v>
                </c:pt>
                <c:pt idx="577">
                  <c:v>203.214279</c:v>
                </c:pt>
                <c:pt idx="578">
                  <c:v>197.93012999999999</c:v>
                </c:pt>
                <c:pt idx="579">
                  <c:v>200.47399899999999</c:v>
                </c:pt>
                <c:pt idx="580">
                  <c:v>192.07629399999999</c:v>
                </c:pt>
                <c:pt idx="581">
                  <c:v>192.68525700000001</c:v>
                </c:pt>
                <c:pt idx="582">
                  <c:v>195.86755400000001</c:v>
                </c:pt>
                <c:pt idx="583">
                  <c:v>198.59802199999999</c:v>
                </c:pt>
                <c:pt idx="584">
                  <c:v>196.41757200000001</c:v>
                </c:pt>
                <c:pt idx="585">
                  <c:v>197.10510300000001</c:v>
                </c:pt>
                <c:pt idx="586">
                  <c:v>198.814087</c:v>
                </c:pt>
                <c:pt idx="587">
                  <c:v>192.70489499999999</c:v>
                </c:pt>
                <c:pt idx="588">
                  <c:v>196.093445</c:v>
                </c:pt>
                <c:pt idx="589">
                  <c:v>194.541595</c:v>
                </c:pt>
                <c:pt idx="590">
                  <c:v>196.849716</c:v>
                </c:pt>
                <c:pt idx="591">
                  <c:v>201.06999200000001</c:v>
                </c:pt>
                <c:pt idx="592">
                  <c:v>201.534515</c:v>
                </c:pt>
                <c:pt idx="593">
                  <c:v>196.65206900000001</c:v>
                </c:pt>
                <c:pt idx="594">
                  <c:v>199.37991299999999</c:v>
                </c:pt>
                <c:pt idx="595">
                  <c:v>204.63793899999999</c:v>
                </c:pt>
                <c:pt idx="596">
                  <c:v>204.796066</c:v>
                </c:pt>
                <c:pt idx="597">
                  <c:v>209.51049800000001</c:v>
                </c:pt>
                <c:pt idx="598">
                  <c:v>213.11798099999999</c:v>
                </c:pt>
                <c:pt idx="599">
                  <c:v>214.27435299999999</c:v>
                </c:pt>
                <c:pt idx="600">
                  <c:v>216.191757</c:v>
                </c:pt>
                <c:pt idx="601">
                  <c:v>217.33822599999999</c:v>
                </c:pt>
                <c:pt idx="602">
                  <c:v>214.68945299999999</c:v>
                </c:pt>
                <c:pt idx="603">
                  <c:v>213.39473000000001</c:v>
                </c:pt>
                <c:pt idx="604">
                  <c:v>214.551086</c:v>
                </c:pt>
                <c:pt idx="605">
                  <c:v>212.72262599999999</c:v>
                </c:pt>
                <c:pt idx="606">
                  <c:v>211.25</c:v>
                </c:pt>
                <c:pt idx="607">
                  <c:v>210.97326699999999</c:v>
                </c:pt>
                <c:pt idx="608">
                  <c:v>205.32977299999999</c:v>
                </c:pt>
                <c:pt idx="609">
                  <c:v>207.58320599999999</c:v>
                </c:pt>
                <c:pt idx="610">
                  <c:v>205.794296</c:v>
                </c:pt>
                <c:pt idx="611">
                  <c:v>206.53556800000001</c:v>
                </c:pt>
                <c:pt idx="612">
                  <c:v>204.81582599999999</c:v>
                </c:pt>
                <c:pt idx="613">
                  <c:v>200.32872</c:v>
                </c:pt>
                <c:pt idx="614">
                  <c:v>195.94046</c:v>
                </c:pt>
                <c:pt idx="615">
                  <c:v>194.94223</c:v>
                </c:pt>
                <c:pt idx="616">
                  <c:v>198.46075400000001</c:v>
                </c:pt>
                <c:pt idx="617">
                  <c:v>198.06539900000001</c:v>
                </c:pt>
                <c:pt idx="618">
                  <c:v>195.070694</c:v>
                </c:pt>
                <c:pt idx="619">
                  <c:v>194.55676299999999</c:v>
                </c:pt>
                <c:pt idx="620">
                  <c:v>197.54156499999999</c:v>
                </c:pt>
                <c:pt idx="621">
                  <c:v>202.29553200000001</c:v>
                </c:pt>
                <c:pt idx="622">
                  <c:v>203.42227199999999</c:v>
                </c:pt>
                <c:pt idx="623">
                  <c:v>204.05481</c:v>
                </c:pt>
                <c:pt idx="624">
                  <c:v>205.00361599999999</c:v>
                </c:pt>
                <c:pt idx="625">
                  <c:v>204.05481</c:v>
                </c:pt>
                <c:pt idx="626">
                  <c:v>204.11412000000001</c:v>
                </c:pt>
                <c:pt idx="627">
                  <c:v>206.81230199999999</c:v>
                </c:pt>
                <c:pt idx="628">
                  <c:v>207.15823399999999</c:v>
                </c:pt>
                <c:pt idx="629">
                  <c:v>208.85820000000001</c:v>
                </c:pt>
                <c:pt idx="630">
                  <c:v>208.59132399999999</c:v>
                </c:pt>
                <c:pt idx="631">
                  <c:v>211.734283</c:v>
                </c:pt>
                <c:pt idx="632">
                  <c:v>215.21327199999999</c:v>
                </c:pt>
                <c:pt idx="633">
                  <c:v>215.104568</c:v>
                </c:pt>
                <c:pt idx="634">
                  <c:v>213.29586800000001</c:v>
                </c:pt>
                <c:pt idx="635">
                  <c:v>210.89419599999999</c:v>
                </c:pt>
                <c:pt idx="636">
                  <c:v>214.857483</c:v>
                </c:pt>
                <c:pt idx="637">
                  <c:v>217.30857800000001</c:v>
                </c:pt>
                <c:pt idx="638">
                  <c:v>216.09291099999999</c:v>
                </c:pt>
                <c:pt idx="639">
                  <c:v>215.875473</c:v>
                </c:pt>
                <c:pt idx="640">
                  <c:v>220.68873600000001</c:v>
                </c:pt>
                <c:pt idx="641">
                  <c:v>220.31317100000001</c:v>
                </c:pt>
                <c:pt idx="642">
                  <c:v>216.478363</c:v>
                </c:pt>
                <c:pt idx="643">
                  <c:v>217.84229999999999</c:v>
                </c:pt>
                <c:pt idx="644">
                  <c:v>216.76499899999999</c:v>
                </c:pt>
                <c:pt idx="645">
                  <c:v>216.87370300000001</c:v>
                </c:pt>
                <c:pt idx="646">
                  <c:v>217.684158</c:v>
                </c:pt>
                <c:pt idx="647">
                  <c:v>217.17021199999999</c:v>
                </c:pt>
                <c:pt idx="648">
                  <c:v>217.47659300000001</c:v>
                </c:pt>
                <c:pt idx="649">
                  <c:v>215.37142900000001</c:v>
                </c:pt>
                <c:pt idx="650">
                  <c:v>215.68768299999999</c:v>
                </c:pt>
                <c:pt idx="651">
                  <c:v>217.71380600000001</c:v>
                </c:pt>
                <c:pt idx="652">
                  <c:v>220.15502900000001</c:v>
                </c:pt>
                <c:pt idx="653">
                  <c:v>219.85853599999999</c:v>
                </c:pt>
                <c:pt idx="654">
                  <c:v>220.35270700000001</c:v>
                </c:pt>
                <c:pt idx="655">
                  <c:v>220.00483700000001</c:v>
                </c:pt>
                <c:pt idx="656">
                  <c:v>216.31738300000001</c:v>
                </c:pt>
                <c:pt idx="657">
                  <c:v>210.95019500000001</c:v>
                </c:pt>
                <c:pt idx="658">
                  <c:v>214.62771599999999</c:v>
                </c:pt>
                <c:pt idx="659">
                  <c:v>215.82041899999999</c:v>
                </c:pt>
                <c:pt idx="660">
                  <c:v>223.245026</c:v>
                </c:pt>
                <c:pt idx="661">
                  <c:v>220.46203600000001</c:v>
                </c:pt>
                <c:pt idx="662">
                  <c:v>220.53161600000001</c:v>
                </c:pt>
                <c:pt idx="663">
                  <c:v>219.84581</c:v>
                </c:pt>
                <c:pt idx="664">
                  <c:v>224.67626999999999</c:v>
                </c:pt>
                <c:pt idx="665">
                  <c:v>223.632645</c:v>
                </c:pt>
                <c:pt idx="666">
                  <c:v>226.65417500000001</c:v>
                </c:pt>
                <c:pt idx="667">
                  <c:v>229.74527</c:v>
                </c:pt>
                <c:pt idx="668">
                  <c:v>229.04953</c:v>
                </c:pt>
                <c:pt idx="669">
                  <c:v>228.542633</c:v>
                </c:pt>
                <c:pt idx="670">
                  <c:v>227.538757</c:v>
                </c:pt>
                <c:pt idx="671">
                  <c:v>227.69778400000001</c:v>
                </c:pt>
                <c:pt idx="672">
                  <c:v>228.51281700000001</c:v>
                </c:pt>
                <c:pt idx="673">
                  <c:v>229.80491599999999</c:v>
                </c:pt>
                <c:pt idx="674">
                  <c:v>229.25825499999999</c:v>
                </c:pt>
                <c:pt idx="675">
                  <c:v>228.40348800000001</c:v>
                </c:pt>
                <c:pt idx="676">
                  <c:v>228.53268399999999</c:v>
                </c:pt>
                <c:pt idx="677">
                  <c:v>232.89601099999999</c:v>
                </c:pt>
                <c:pt idx="678">
                  <c:v>230.17266799999999</c:v>
                </c:pt>
                <c:pt idx="679">
                  <c:v>232.52825899999999</c:v>
                </c:pt>
                <c:pt idx="680">
                  <c:v>234.05891399999999</c:v>
                </c:pt>
                <c:pt idx="681">
                  <c:v>236.31509399999999</c:v>
                </c:pt>
                <c:pt idx="682">
                  <c:v>241.12570199999999</c:v>
                </c:pt>
                <c:pt idx="683">
                  <c:v>240.63867200000001</c:v>
                </c:pt>
                <c:pt idx="684">
                  <c:v>243.71983299999999</c:v>
                </c:pt>
                <c:pt idx="685">
                  <c:v>244.16709900000001</c:v>
                </c:pt>
                <c:pt idx="686">
                  <c:v>243.71983299999999</c:v>
                </c:pt>
                <c:pt idx="687">
                  <c:v>248.20242300000001</c:v>
                </c:pt>
                <c:pt idx="688">
                  <c:v>247.944016</c:v>
                </c:pt>
                <c:pt idx="689">
                  <c:v>244.20684800000001</c:v>
                </c:pt>
                <c:pt idx="690">
                  <c:v>245.54866000000001</c:v>
                </c:pt>
                <c:pt idx="691">
                  <c:v>244.08758499999999</c:v>
                </c:pt>
                <c:pt idx="692">
                  <c:v>240.44982899999999</c:v>
                </c:pt>
                <c:pt idx="693">
                  <c:v>236.69279499999999</c:v>
                </c:pt>
                <c:pt idx="694">
                  <c:v>241.10581999999999</c:v>
                </c:pt>
                <c:pt idx="695">
                  <c:v>238.66076699999999</c:v>
                </c:pt>
                <c:pt idx="696">
                  <c:v>242.64639299999999</c:v>
                </c:pt>
                <c:pt idx="697">
                  <c:v>236.305161</c:v>
                </c:pt>
                <c:pt idx="698">
                  <c:v>237.55751000000001</c:v>
                </c:pt>
                <c:pt idx="699">
                  <c:v>240.46971099999999</c:v>
                </c:pt>
                <c:pt idx="700">
                  <c:v>242.815369</c:v>
                </c:pt>
                <c:pt idx="701">
                  <c:v>240.35043300000001</c:v>
                </c:pt>
                <c:pt idx="702">
                  <c:v>236.55365</c:v>
                </c:pt>
                <c:pt idx="703">
                  <c:v>235.917542</c:v>
                </c:pt>
                <c:pt idx="704">
                  <c:v>235.02301</c:v>
                </c:pt>
                <c:pt idx="705">
                  <c:v>237.199692</c:v>
                </c:pt>
                <c:pt idx="706">
                  <c:v>236.90152</c:v>
                </c:pt>
                <c:pt idx="707">
                  <c:v>235.63923600000001</c:v>
                </c:pt>
                <c:pt idx="708">
                  <c:v>231.79276999999999</c:v>
                </c:pt>
                <c:pt idx="709">
                  <c:v>235.88772599999999</c:v>
                </c:pt>
                <c:pt idx="710">
                  <c:v>231.315674</c:v>
                </c:pt>
                <c:pt idx="711">
                  <c:v>229.218491</c:v>
                </c:pt>
                <c:pt idx="712">
                  <c:v>223.17544599999999</c:v>
                </c:pt>
                <c:pt idx="713">
                  <c:v>216.287567</c:v>
                </c:pt>
                <c:pt idx="714">
                  <c:v>214.46867399999999</c:v>
                </c:pt>
                <c:pt idx="715">
                  <c:v>204.44000199999999</c:v>
                </c:pt>
                <c:pt idx="716">
                  <c:v>200.770004</c:v>
                </c:pt>
                <c:pt idx="717">
                  <c:v>209.470001</c:v>
                </c:pt>
                <c:pt idx="718">
                  <c:v>203.429993</c:v>
                </c:pt>
                <c:pt idx="719">
                  <c:v>208.740005</c:v>
                </c:pt>
                <c:pt idx="720">
                  <c:v>198.78999300000001</c:v>
                </c:pt>
                <c:pt idx="721">
                  <c:v>192.85000600000001</c:v>
                </c:pt>
                <c:pt idx="722">
                  <c:v>172.80999800000001</c:v>
                </c:pt>
                <c:pt idx="723">
                  <c:v>184.35000600000001</c:v>
                </c:pt>
                <c:pt idx="724">
                  <c:v>171.88999899999999</c:v>
                </c:pt>
                <c:pt idx="725">
                  <c:v>150.679993</c:v>
                </c:pt>
                <c:pt idx="726">
                  <c:v>177.16999799999999</c:v>
                </c:pt>
                <c:pt idx="727">
                  <c:v>154.66000399999999</c:v>
                </c:pt>
                <c:pt idx="728">
                  <c:v>158.66999799999999</c:v>
                </c:pt>
                <c:pt idx="729">
                  <c:v>140.020004</c:v>
                </c:pt>
                <c:pt idx="730">
                  <c:v>149.490005</c:v>
                </c:pt>
                <c:pt idx="731">
                  <c:v>138.41000399999999</c:v>
                </c:pt>
                <c:pt idx="732">
                  <c:v>134.970001</c:v>
                </c:pt>
                <c:pt idx="733">
                  <c:v>153.60000600000001</c:v>
                </c:pt>
                <c:pt idx="734">
                  <c:v>155.13000500000001</c:v>
                </c:pt>
                <c:pt idx="735">
                  <c:v>165.78999300000001</c:v>
                </c:pt>
                <c:pt idx="736">
                  <c:v>158.33999600000001</c:v>
                </c:pt>
                <c:pt idx="737">
                  <c:v>159.61999499999999</c:v>
                </c:pt>
                <c:pt idx="738">
                  <c:v>154.58999600000001</c:v>
                </c:pt>
                <c:pt idx="739">
                  <c:v>145.28999300000001</c:v>
                </c:pt>
                <c:pt idx="740">
                  <c:v>149.929993</c:v>
                </c:pt>
                <c:pt idx="741">
                  <c:v>146.929993</c:v>
                </c:pt>
                <c:pt idx="742">
                  <c:v>158.229996</c:v>
                </c:pt>
                <c:pt idx="743">
                  <c:v>166.020004</c:v>
                </c:pt>
                <c:pt idx="744">
                  <c:v>176.96000699999999</c:v>
                </c:pt>
                <c:pt idx="745">
                  <c:v>184.259995</c:v>
                </c:pt>
                <c:pt idx="746">
                  <c:v>179.179993</c:v>
                </c:pt>
                <c:pt idx="747">
                  <c:v>178.229996</c:v>
                </c:pt>
                <c:pt idx="748">
                  <c:v>178.520004</c:v>
                </c:pt>
                <c:pt idx="749">
                  <c:v>177.03999300000001</c:v>
                </c:pt>
                <c:pt idx="750">
                  <c:v>183.490005</c:v>
                </c:pt>
                <c:pt idx="751">
                  <c:v>180.39999399999999</c:v>
                </c:pt>
                <c:pt idx="752">
                  <c:v>173.80999800000001</c:v>
                </c:pt>
                <c:pt idx="753">
                  <c:v>175.979996</c:v>
                </c:pt>
                <c:pt idx="754">
                  <c:v>175.050003</c:v>
                </c:pt>
                <c:pt idx="755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1-0C4E-966A-2DE6AF7A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84303"/>
        <c:axId val="944270303"/>
      </c:lineChart>
      <c:dateAx>
        <c:axId val="944184303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270303"/>
        <c:crosses val="autoZero"/>
        <c:auto val="1"/>
        <c:lblOffset val="100"/>
        <c:baseTimeUnit val="days"/>
      </c:dateAx>
      <c:valAx>
        <c:axId val="944270303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84303"/>
        <c:crosses val="autoZero"/>
        <c:crossBetween val="between"/>
      </c:valAx>
      <c:valAx>
        <c:axId val="98108355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941167"/>
        <c:crosses val="max"/>
        <c:crossBetween val="between"/>
      </c:valAx>
      <c:dateAx>
        <c:axId val="980941167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981083551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C65-E54F-AD6F-28AADE1612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65-E54F-AD6F-28AADE1612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65-E54F-AD6F-28AADE1612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C65-E54F-AD6F-28AADE1612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C65-E54F-AD6F-28AADE1612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65-E54F-AD6F-28AADE16123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65-E54F-AD6F-28AADE161235}"/>
              </c:ext>
            </c:extLst>
          </c:dPt>
          <c:dLbls>
            <c:dLbl>
              <c:idx val="0"/>
              <c:layout>
                <c:manualLayout>
                  <c:x val="1.2201334208223972E-2"/>
                  <c:y val="2.027741324001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5-E54F-AD6F-28AADE161235}"/>
                </c:ext>
              </c:extLst>
            </c:dLbl>
            <c:dLbl>
              <c:idx val="1"/>
              <c:layout>
                <c:manualLayout>
                  <c:x val="2.6129046369203851E-2"/>
                  <c:y val="3.9494021580635755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  <a:p>
                    <a:fld id="{8F4F810B-725C-824B-9A28-108B3C95011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C65-E54F-AD6F-28AADE161235}"/>
                </c:ext>
              </c:extLst>
            </c:dLbl>
            <c:dLbl>
              <c:idx val="2"/>
              <c:layout>
                <c:manualLayout>
                  <c:x val="7.271970691163604E-2"/>
                  <c:y val="-2.224773986585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5-E54F-AD6F-28AADE161235}"/>
                </c:ext>
              </c:extLst>
            </c:dLbl>
            <c:dLbl>
              <c:idx val="3"/>
              <c:layout>
                <c:manualLayout>
                  <c:x val="2.0885717410323711E-2"/>
                  <c:y val="-3.7405949256342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5-E54F-AD6F-28AADE161235}"/>
                </c:ext>
              </c:extLst>
            </c:dLbl>
            <c:dLbl>
              <c:idx val="5"/>
              <c:layout>
                <c:manualLayout>
                  <c:x val="-9.9570209973753286E-3"/>
                  <c:y val="-3.86759988334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5-E54F-AD6F-28AADE161235}"/>
                </c:ext>
              </c:extLst>
            </c:dLbl>
            <c:dLbl>
              <c:idx val="6"/>
              <c:layout>
                <c:manualLayout>
                  <c:x val="-4.4415682414698163E-2"/>
                  <c:y val="-2.7526246719160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5-E54F-AD6F-28AADE161235}"/>
                </c:ext>
              </c:extLst>
            </c:dLbl>
            <c:dLbl>
              <c:idx val="7"/>
              <c:layout>
                <c:manualLayout>
                  <c:x val="-1.0089566929133858E-2"/>
                  <c:y val="-8.0005103528725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5-E54F-AD6F-28AADE161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'Stock Data'!$U$4:$U$11</c:f>
              <c:strCache>
                <c:ptCount val="8"/>
                <c:pt idx="0">
                  <c:v>TMT</c:v>
                </c:pt>
                <c:pt idx="1">
                  <c:v>Energy</c:v>
                </c:pt>
                <c:pt idx="2">
                  <c:v>Industrials</c:v>
                </c:pt>
                <c:pt idx="3">
                  <c:v>C&amp;R</c:v>
                </c:pt>
                <c:pt idx="4">
                  <c:v>Healthcare</c:v>
                </c:pt>
                <c:pt idx="5">
                  <c:v>S&amp;P 500</c:v>
                </c:pt>
                <c:pt idx="6">
                  <c:v>Russell 2000</c:v>
                </c:pt>
                <c:pt idx="7">
                  <c:v>Cash</c:v>
                </c:pt>
              </c:strCache>
            </c:strRef>
          </c:cat>
          <c:val>
            <c:numRef>
              <c:f>'Stock Data'!$V$4:$V$11</c:f>
              <c:numCache>
                <c:formatCode>0.00%</c:formatCode>
                <c:ptCount val="8"/>
                <c:pt idx="0">
                  <c:v>0.26050000000000001</c:v>
                </c:pt>
                <c:pt idx="1">
                  <c:v>2.7099999999999999E-2</c:v>
                </c:pt>
                <c:pt idx="2">
                  <c:v>0.1875</c:v>
                </c:pt>
                <c:pt idx="3">
                  <c:v>5.4699999999999999E-2</c:v>
                </c:pt>
                <c:pt idx="4">
                  <c:v>5.3800000000000001E-2</c:v>
                </c:pt>
                <c:pt idx="5">
                  <c:v>0.25469999999999998</c:v>
                </c:pt>
                <c:pt idx="6">
                  <c:v>0.15110000000000001</c:v>
                </c:pt>
                <c:pt idx="7">
                  <c:v>1.06E-2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5-E54F-AD6F-28AADE16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458611</xdr:colOff>
      <xdr:row>17</xdr:row>
      <xdr:rowOff>18345</xdr:rowOff>
    </xdr:from>
    <xdr:to>
      <xdr:col>17</xdr:col>
      <xdr:colOff>35278</xdr:colOff>
      <xdr:row>30</xdr:row>
      <xdr:rowOff>193322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91FF3-53CD-634B-9FE9-C525F5363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819150</xdr:colOff>
      <xdr:row>9</xdr:row>
      <xdr:rowOff>44450</xdr:rowOff>
    </xdr:from>
    <xdr:to>
      <xdr:col>22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E153E8-03B3-1845-8027-98F978231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10</xdr:row>
      <xdr:rowOff>31750</xdr:rowOff>
    </xdr:from>
    <xdr:to>
      <xdr:col>9</xdr:col>
      <xdr:colOff>0</xdr:colOff>
      <xdr:row>29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82411-3864-E04A-87B3-0157D389D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819150</xdr:colOff>
      <xdr:row>10</xdr:row>
      <xdr:rowOff>6350</xdr:rowOff>
    </xdr:from>
    <xdr:to>
      <xdr:col>17</xdr:col>
      <xdr:colOff>101600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F1D5AD-4848-3741-B6FA-520E0FDD4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6</xdr:row>
      <xdr:rowOff>19050</xdr:rowOff>
    </xdr:from>
    <xdr:to>
      <xdr:col>8</xdr:col>
      <xdr:colOff>711200</xdr:colOff>
      <xdr:row>18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0B56A4-D710-BC43-967C-7EC64738D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819150</xdr:colOff>
      <xdr:row>3</xdr:row>
      <xdr:rowOff>196850</xdr:rowOff>
    </xdr:from>
    <xdr:to>
      <xdr:col>22</xdr:col>
      <xdr:colOff>12700</xdr:colOff>
      <xdr:row>24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D2643BD-A93D-D448-ABD3-B7BF1FF4B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539750</xdr:colOff>
      <xdr:row>23</xdr:row>
      <xdr:rowOff>196850</xdr:rowOff>
    </xdr:from>
    <xdr:to>
      <xdr:col>13</xdr:col>
      <xdr:colOff>25400</xdr:colOff>
      <xdr:row>46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582EEAB-12E9-C347-9C09-F845AE163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1</xdr:row>
      <xdr:rowOff>127000</xdr:rowOff>
    </xdr:from>
    <xdr:to>
      <xdr:col>15</xdr:col>
      <xdr:colOff>774700</xdr:colOff>
      <xdr:row>29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57E4C9-78CB-6B4B-9302-320883CA2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273050</xdr:colOff>
      <xdr:row>21</xdr:row>
      <xdr:rowOff>6350</xdr:rowOff>
    </xdr:from>
    <xdr:to>
      <xdr:col>21</xdr:col>
      <xdr:colOff>717550</xdr:colOff>
      <xdr:row>34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B7A679-24A4-AD45-AB2F-986DA9317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F624-E5ED-064D-B4EC-2703C580B9D0}">
  <dimension ref="A2:V61"/>
  <sheetViews>
    <sheetView showGridLines="0" tabSelected="1" workbookViewId="0">
      <selection activeCell="I15" sqref="I15"/>
    </sheetView>
  </sheetViews>
  <sheetFormatPr baseColWidth="10" defaultRowHeight="16" x14ac:dyDescent="0.2"/>
  <cols>
    <col min="5" max="16" width="13.33203125" customWidth="1"/>
    <col min="17" max="17" width="11.33203125" bestFit="1" customWidth="1"/>
    <col min="18" max="21" width="11.33203125" customWidth="1"/>
    <col min="22" max="23" width="3.33203125" customWidth="1"/>
    <col min="28" max="28" width="3.33203125" customWidth="1"/>
  </cols>
  <sheetData>
    <row r="2" spans="1:22" x14ac:dyDescent="0.2">
      <c r="B2" s="14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8"/>
      <c r="V2" s="18"/>
    </row>
    <row r="3" spans="1:22" x14ac:dyDescent="0.2">
      <c r="B3" s="17" t="s">
        <v>74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8"/>
      <c r="V3" s="18"/>
    </row>
    <row r="4" spans="1:22" x14ac:dyDescent="0.2">
      <c r="B4" s="17"/>
      <c r="C4" s="18"/>
      <c r="D4" s="18"/>
      <c r="E4" s="9"/>
      <c r="F4" s="12"/>
      <c r="G4" s="90" t="s">
        <v>6</v>
      </c>
      <c r="H4" s="90"/>
      <c r="I4" s="8"/>
      <c r="J4" s="12"/>
      <c r="K4" s="8"/>
      <c r="L4" s="8"/>
      <c r="M4" s="12"/>
      <c r="N4" s="12" t="s">
        <v>206</v>
      </c>
      <c r="O4" s="8"/>
      <c r="P4" s="8"/>
      <c r="Q4" s="8"/>
      <c r="R4" s="8"/>
      <c r="S4" s="12" t="s">
        <v>207</v>
      </c>
      <c r="T4" s="230"/>
      <c r="U4" s="88"/>
      <c r="V4" s="18"/>
    </row>
    <row r="5" spans="1:22" x14ac:dyDescent="0.2">
      <c r="B5" s="21"/>
      <c r="C5" s="9"/>
      <c r="D5" s="9"/>
      <c r="E5" s="87">
        <v>43465</v>
      </c>
      <c r="F5" s="87">
        <f>EOMONTH(E5,3)</f>
        <v>43555</v>
      </c>
      <c r="G5" s="87">
        <f>EOMONTH(F5,3)</f>
        <v>43646</v>
      </c>
      <c r="H5" s="87">
        <f>EOMONTH(G5,3)</f>
        <v>43738</v>
      </c>
      <c r="I5" s="87">
        <f>EOMONTH(H5,3)</f>
        <v>43830</v>
      </c>
      <c r="J5" s="87">
        <f>EOMONTH(I5,3)</f>
        <v>43921</v>
      </c>
      <c r="K5" s="87">
        <f t="shared" ref="K5:Q5" si="0">EOMONTH(J5,3)</f>
        <v>44012</v>
      </c>
      <c r="L5" s="87">
        <f t="shared" si="0"/>
        <v>44104</v>
      </c>
      <c r="M5" s="87">
        <f t="shared" si="0"/>
        <v>44196</v>
      </c>
      <c r="N5" s="87">
        <f t="shared" si="0"/>
        <v>44286</v>
      </c>
      <c r="O5" s="87">
        <f t="shared" si="0"/>
        <v>44377</v>
      </c>
      <c r="P5" s="87">
        <f t="shared" si="0"/>
        <v>44469</v>
      </c>
      <c r="Q5" s="87">
        <f t="shared" si="0"/>
        <v>44561</v>
      </c>
      <c r="R5" s="212">
        <f>EOMONTH(Q5,12)</f>
        <v>44926</v>
      </c>
      <c r="S5" s="209">
        <f t="shared" ref="S5:T5" si="1">EOMONTH(R5,12)</f>
        <v>45291</v>
      </c>
      <c r="T5" s="214">
        <f t="shared" si="1"/>
        <v>45657</v>
      </c>
      <c r="U5" s="89"/>
      <c r="V5" s="18"/>
    </row>
    <row r="6" spans="1:22" x14ac:dyDescent="0.2">
      <c r="A6" t="s">
        <v>104</v>
      </c>
      <c r="B6" s="20" t="s">
        <v>15</v>
      </c>
      <c r="C6" s="18"/>
      <c r="D6" s="18"/>
      <c r="E6" s="101">
        <f>'Income Statement'!F33</f>
        <v>2322</v>
      </c>
      <c r="F6" s="101">
        <f>'Income Statement'!G33</f>
        <v>2182</v>
      </c>
      <c r="G6" s="101">
        <f>'Income Statement'!H33</f>
        <v>2198</v>
      </c>
      <c r="H6" s="101">
        <f>'Income Statement'!I33</f>
        <v>1793</v>
      </c>
      <c r="I6" s="101">
        <f>'Income Statement'!J33</f>
        <v>1724</v>
      </c>
      <c r="J6" s="101">
        <v>1123</v>
      </c>
      <c r="K6" s="225">
        <v>800</v>
      </c>
      <c r="L6" s="26">
        <f>K18*$E$42</f>
        <v>1635</v>
      </c>
      <c r="M6" s="26">
        <f t="shared" ref="L6:P6" si="2">L18*$E$42</f>
        <v>1736.3700000000001</v>
      </c>
      <c r="N6" s="26">
        <f t="shared" si="2"/>
        <v>1850.9704200000001</v>
      </c>
      <c r="O6" s="26">
        <f t="shared" si="2"/>
        <v>1984.2402902400004</v>
      </c>
      <c r="P6" s="26">
        <f t="shared" si="2"/>
        <v>2099.3262270739206</v>
      </c>
      <c r="Q6" s="26">
        <f t="shared" ref="Q6:T6" si="3">P18*$E$42</f>
        <v>2191.6965810651727</v>
      </c>
      <c r="R6" s="198">
        <f t="shared" si="3"/>
        <v>2272.7893545645838</v>
      </c>
      <c r="S6" s="26">
        <f t="shared" si="3"/>
        <v>2340.9730352015217</v>
      </c>
      <c r="T6" s="215">
        <f t="shared" si="3"/>
        <v>2399.4973610815596</v>
      </c>
      <c r="U6" s="26"/>
      <c r="V6" s="18"/>
    </row>
    <row r="7" spans="1:22" x14ac:dyDescent="0.2">
      <c r="A7" t="s">
        <v>138</v>
      </c>
      <c r="B7" s="17" t="s">
        <v>16</v>
      </c>
      <c r="C7" s="18"/>
      <c r="D7" s="18"/>
      <c r="E7" s="41">
        <f>(E6/'Income Statement'!E33)-1</f>
        <v>-5.3403995108030955E-2</v>
      </c>
      <c r="F7" s="41">
        <f>(F6/'Income Statement'!F33)-1</f>
        <v>-6.0292850990525393E-2</v>
      </c>
      <c r="G7" s="41">
        <f>(G6/'Income Statement'!G33)-1</f>
        <v>7.3327222731438546E-3</v>
      </c>
      <c r="H7" s="41">
        <f>(H6/'Income Statement'!H33)-1</f>
        <v>-0.18425841674249321</v>
      </c>
      <c r="I7" s="41">
        <f>(I6/'Income Statement'!I33)-1</f>
        <v>-3.8482989403234802E-2</v>
      </c>
      <c r="J7" s="41">
        <f>(J6/'Income Statement'!J33)-1</f>
        <v>-0.34860788863109049</v>
      </c>
      <c r="K7" s="200">
        <f>K6/J6-1</f>
        <v>-0.2876224398931434</v>
      </c>
      <c r="L7" s="41">
        <f t="shared" ref="L7:Q7" si="4">L6/K6-1</f>
        <v>1.0437500000000002</v>
      </c>
      <c r="M7" s="41">
        <f t="shared" si="4"/>
        <v>6.2000000000000055E-2</v>
      </c>
      <c r="N7" s="41">
        <f t="shared" si="4"/>
        <v>6.6000000000000059E-2</v>
      </c>
      <c r="O7" s="41">
        <f t="shared" si="4"/>
        <v>7.2000000000000064E-2</v>
      </c>
      <c r="P7" s="41">
        <f t="shared" si="4"/>
        <v>5.8000000000000052E-2</v>
      </c>
      <c r="Q7" s="41">
        <f t="shared" si="4"/>
        <v>4.3999999999999817E-2</v>
      </c>
      <c r="R7" s="200">
        <f t="shared" ref="R7" si="5">R6/Q6-1</f>
        <v>3.6999999999999922E-2</v>
      </c>
      <c r="S7" s="41">
        <f t="shared" ref="S7" si="6">S6/R6-1</f>
        <v>3.0000000000000249E-2</v>
      </c>
      <c r="T7" s="216">
        <f t="shared" ref="T7" si="7">T6/S6-1</f>
        <v>2.4999999999999911E-2</v>
      </c>
      <c r="U7" s="41"/>
      <c r="V7" s="18"/>
    </row>
    <row r="8" spans="1:22" x14ac:dyDescent="0.2">
      <c r="A8" t="s">
        <v>104</v>
      </c>
      <c r="B8" s="20" t="s">
        <v>17</v>
      </c>
      <c r="C8" s="18"/>
      <c r="D8" s="18"/>
      <c r="E8" s="101">
        <f>'Income Statement'!F38</f>
        <v>307.44000000000005</v>
      </c>
      <c r="F8" s="101">
        <f>'Income Statement'!G38</f>
        <v>325.03999999999996</v>
      </c>
      <c r="G8" s="101">
        <f>'Income Statement'!H38</f>
        <v>319</v>
      </c>
      <c r="H8" s="101">
        <f>'Income Statement'!I38</f>
        <v>466</v>
      </c>
      <c r="I8" s="101">
        <f>'Income Statement'!J38</f>
        <v>453</v>
      </c>
      <c r="J8" s="103">
        <v>449</v>
      </c>
      <c r="K8" s="197">
        <f>K6*K10</f>
        <v>320</v>
      </c>
      <c r="L8" s="27">
        <f t="shared" ref="L8:T8" si="8">L6*L10</f>
        <v>654</v>
      </c>
      <c r="M8" s="27">
        <f t="shared" si="8"/>
        <v>694.54800000000012</v>
      </c>
      <c r="N8" s="27">
        <f t="shared" si="8"/>
        <v>740.38816800000006</v>
      </c>
      <c r="O8" s="27">
        <f t="shared" si="8"/>
        <v>793.6961160960002</v>
      </c>
      <c r="P8" s="27">
        <f t="shared" si="8"/>
        <v>944.69680218326425</v>
      </c>
      <c r="Q8" s="27">
        <f t="shared" si="8"/>
        <v>1095.8482905325864</v>
      </c>
      <c r="R8" s="197">
        <f t="shared" si="8"/>
        <v>1136.3946772822919</v>
      </c>
      <c r="S8" s="27">
        <f t="shared" si="8"/>
        <v>1170.4865176007609</v>
      </c>
      <c r="T8" s="217">
        <f t="shared" si="8"/>
        <v>1199.7486805407798</v>
      </c>
      <c r="U8" s="27"/>
      <c r="V8" s="18"/>
    </row>
    <row r="9" spans="1:22" x14ac:dyDescent="0.2">
      <c r="B9" s="17" t="s">
        <v>16</v>
      </c>
      <c r="C9" s="18"/>
      <c r="D9" s="18"/>
      <c r="E9" s="41">
        <f>(E8/'Income Statement'!E38)-1</f>
        <v>-1.5877080665812948E-2</v>
      </c>
      <c r="F9" s="41">
        <f>(F8/'Income Statement'!F38)-1</f>
        <v>5.72469424928439E-2</v>
      </c>
      <c r="G9" s="41">
        <f>(G8/'Income Statement'!G38)-1</f>
        <v>-1.8582328328821007E-2</v>
      </c>
      <c r="H9" s="41">
        <f>(H8/'Income Statement'!H38)-1</f>
        <v>0.46081504702194365</v>
      </c>
      <c r="I9" s="41">
        <f>(I8/'Income Statement'!I38)-1</f>
        <v>-2.7896995708154515E-2</v>
      </c>
      <c r="J9" s="41">
        <f>(J8/'Income Statement'!J38)-1</f>
        <v>-8.8300220750552327E-3</v>
      </c>
      <c r="K9" s="196">
        <f>K8/J8-1</f>
        <v>-0.28730512249443207</v>
      </c>
      <c r="L9" s="29">
        <f t="shared" ref="L9:Q9" si="9">L8/K8-1</f>
        <v>1.0437500000000002</v>
      </c>
      <c r="M9" s="29">
        <f t="shared" si="9"/>
        <v>6.2000000000000277E-2</v>
      </c>
      <c r="N9" s="29">
        <f t="shared" si="9"/>
        <v>6.5999999999999837E-2</v>
      </c>
      <c r="O9" s="29">
        <f t="shared" si="9"/>
        <v>7.2000000000000064E-2</v>
      </c>
      <c r="P9" s="29">
        <f t="shared" si="9"/>
        <v>0.19025000000000003</v>
      </c>
      <c r="Q9" s="29">
        <f t="shared" si="9"/>
        <v>0.15999999999999992</v>
      </c>
      <c r="R9" s="196">
        <f t="shared" ref="R9" si="10">R8/Q8-1</f>
        <v>3.6999999999999922E-2</v>
      </c>
      <c r="S9" s="29">
        <f t="shared" ref="S9" si="11">S8/R8-1</f>
        <v>3.0000000000000249E-2</v>
      </c>
      <c r="T9" s="218">
        <f t="shared" ref="T9" si="12">T8/S8-1</f>
        <v>2.4999999999999911E-2</v>
      </c>
      <c r="U9" s="29"/>
      <c r="V9" s="18"/>
    </row>
    <row r="10" spans="1:22" x14ac:dyDescent="0.2">
      <c r="B10" s="17" t="s">
        <v>18</v>
      </c>
      <c r="C10" s="18"/>
      <c r="D10" s="18"/>
      <c r="E10" s="41">
        <f>E8/E6</f>
        <v>0.13240310077519382</v>
      </c>
      <c r="F10" s="41">
        <f t="shared" ref="F10:I10" si="13">F8/F6</f>
        <v>0.14896425297891841</v>
      </c>
      <c r="G10" s="41">
        <f t="shared" si="13"/>
        <v>0.14513193812556871</v>
      </c>
      <c r="H10" s="41">
        <f t="shared" si="13"/>
        <v>0.25989960959286112</v>
      </c>
      <c r="I10" s="41">
        <f t="shared" si="13"/>
        <v>0.26276102088167053</v>
      </c>
      <c r="J10" s="41">
        <f>J8/J6</f>
        <v>0.39982190560997327</v>
      </c>
      <c r="K10" s="210">
        <v>0.4</v>
      </c>
      <c r="L10" s="97">
        <v>0.4</v>
      </c>
      <c r="M10" s="97">
        <v>0.4</v>
      </c>
      <c r="N10" s="97">
        <v>0.4</v>
      </c>
      <c r="O10" s="97">
        <v>0.4</v>
      </c>
      <c r="P10" s="97">
        <v>0.45</v>
      </c>
      <c r="Q10" s="97">
        <v>0.5</v>
      </c>
      <c r="R10" s="210">
        <v>0.5</v>
      </c>
      <c r="S10" s="97">
        <v>0.5</v>
      </c>
      <c r="T10" s="219">
        <v>0.5</v>
      </c>
      <c r="U10" s="29"/>
      <c r="V10" s="18"/>
    </row>
    <row r="11" spans="1:22" x14ac:dyDescent="0.2">
      <c r="B11" s="17"/>
      <c r="C11" s="18"/>
      <c r="D11" s="18"/>
      <c r="E11" s="18"/>
      <c r="F11" s="18"/>
      <c r="G11" s="30"/>
      <c r="H11" s="26"/>
      <c r="I11" s="26"/>
      <c r="J11" s="26"/>
      <c r="K11" s="198"/>
      <c r="L11" s="26"/>
      <c r="M11" s="26"/>
      <c r="N11" s="26"/>
      <c r="O11" s="26"/>
      <c r="P11" s="26"/>
      <c r="Q11" s="26"/>
      <c r="R11" s="198"/>
      <c r="S11" s="26"/>
      <c r="T11" s="215"/>
      <c r="U11" s="26"/>
      <c r="V11" s="18"/>
    </row>
    <row r="12" spans="1:22" x14ac:dyDescent="0.2">
      <c r="A12" t="s">
        <v>104</v>
      </c>
      <c r="B12" s="17" t="s">
        <v>19</v>
      </c>
      <c r="C12" s="18"/>
      <c r="D12" s="18"/>
      <c r="E12" s="101">
        <v>71548</v>
      </c>
      <c r="F12" s="101">
        <v>74900</v>
      </c>
      <c r="G12" s="102">
        <v>74978</v>
      </c>
      <c r="H12" s="103">
        <v>75575</v>
      </c>
      <c r="I12" s="103">
        <v>75147</v>
      </c>
      <c r="J12" s="103">
        <v>74743</v>
      </c>
      <c r="K12" s="197">
        <f>J16</f>
        <v>74442</v>
      </c>
      <c r="L12" s="27">
        <f t="shared" ref="L12:Q12" si="14">K16</f>
        <v>74922</v>
      </c>
      <c r="M12" s="27">
        <f t="shared" si="14"/>
        <v>75903</v>
      </c>
      <c r="N12" s="27">
        <f t="shared" si="14"/>
        <v>76944.822</v>
      </c>
      <c r="O12" s="27">
        <f t="shared" si="14"/>
        <v>78055.404251999993</v>
      </c>
      <c r="P12" s="27">
        <f t="shared" si="14"/>
        <v>79245.948426143994</v>
      </c>
      <c r="Q12" s="27">
        <f t="shared" si="14"/>
        <v>80400.577851034657</v>
      </c>
      <c r="R12" s="197">
        <f t="shared" ref="R12:T12" si="15">Q16</f>
        <v>81496.426141567252</v>
      </c>
      <c r="S12" s="27">
        <f t="shared" si="15"/>
        <v>82632.820818849534</v>
      </c>
      <c r="T12" s="217">
        <f t="shared" si="15"/>
        <v>83803.307336450292</v>
      </c>
      <c r="U12" s="27"/>
      <c r="V12" s="18"/>
    </row>
    <row r="13" spans="1:22" x14ac:dyDescent="0.2">
      <c r="B13" s="17" t="s">
        <v>8</v>
      </c>
      <c r="C13" s="18"/>
      <c r="D13" s="18"/>
      <c r="E13" s="101">
        <f>'Income Statement'!F31</f>
        <v>2538</v>
      </c>
      <c r="F13" s="101">
        <f>'Income Statement'!G31</f>
        <v>2251</v>
      </c>
      <c r="G13" s="101">
        <f>'Income Statement'!H31</f>
        <v>2421</v>
      </c>
      <c r="H13" s="101">
        <f>'Income Statement'!I31</f>
        <v>1877</v>
      </c>
      <c r="I13" s="101">
        <f>'Income Statement'!J31</f>
        <v>1917</v>
      </c>
      <c r="J13" s="103">
        <f>'Income Statement'!K31</f>
        <v>1213</v>
      </c>
      <c r="K13" s="197">
        <f>K6</f>
        <v>800</v>
      </c>
      <c r="L13" s="27">
        <f t="shared" ref="L13:Q13" si="16">L6</f>
        <v>1635</v>
      </c>
      <c r="M13" s="27">
        <f t="shared" si="16"/>
        <v>1736.3700000000001</v>
      </c>
      <c r="N13" s="27">
        <f t="shared" si="16"/>
        <v>1850.9704200000001</v>
      </c>
      <c r="O13" s="27">
        <f t="shared" si="16"/>
        <v>1984.2402902400004</v>
      </c>
      <c r="P13" s="27">
        <f t="shared" si="16"/>
        <v>2099.3262270739206</v>
      </c>
      <c r="Q13" s="27">
        <f t="shared" si="16"/>
        <v>2191.6965810651727</v>
      </c>
      <c r="R13" s="197">
        <f t="shared" ref="R13:T13" si="17">R6</f>
        <v>2272.7893545645838</v>
      </c>
      <c r="S13" s="27">
        <f t="shared" si="17"/>
        <v>2340.9730352015217</v>
      </c>
      <c r="T13" s="217">
        <f t="shared" si="17"/>
        <v>2399.4973610815596</v>
      </c>
      <c r="U13" s="27"/>
      <c r="V13" s="18"/>
    </row>
    <row r="14" spans="1:22" x14ac:dyDescent="0.2">
      <c r="B14" s="17" t="s">
        <v>204</v>
      </c>
      <c r="C14" s="18"/>
      <c r="D14" s="18"/>
      <c r="E14" s="231">
        <v>1773.44</v>
      </c>
      <c r="F14" s="231">
        <v>1644.04</v>
      </c>
      <c r="G14" s="231">
        <v>1792</v>
      </c>
      <c r="H14" s="231">
        <v>1223</v>
      </c>
      <c r="I14" s="231">
        <v>2806</v>
      </c>
      <c r="J14" s="231">
        <v>2469</v>
      </c>
      <c r="K14" s="197">
        <f>K8</f>
        <v>320</v>
      </c>
      <c r="L14" s="27">
        <f t="shared" ref="L14:T14" si="18">L8</f>
        <v>654</v>
      </c>
      <c r="M14" s="27">
        <f t="shared" si="18"/>
        <v>694.54800000000012</v>
      </c>
      <c r="N14" s="27">
        <f t="shared" si="18"/>
        <v>740.38816800000006</v>
      </c>
      <c r="O14" s="27">
        <f t="shared" si="18"/>
        <v>793.6961160960002</v>
      </c>
      <c r="P14" s="27">
        <f t="shared" si="18"/>
        <v>944.69680218326425</v>
      </c>
      <c r="Q14" s="27">
        <f t="shared" si="18"/>
        <v>1095.8482905325864</v>
      </c>
      <c r="R14" s="197">
        <f t="shared" si="18"/>
        <v>1136.3946772822919</v>
      </c>
      <c r="S14" s="27">
        <f t="shared" si="18"/>
        <v>1170.4865176007609</v>
      </c>
      <c r="T14" s="217">
        <f t="shared" si="18"/>
        <v>1199.7486805407798</v>
      </c>
      <c r="U14" s="27"/>
      <c r="V14" s="18"/>
    </row>
    <row r="15" spans="1:22" x14ac:dyDescent="0.2">
      <c r="B15" s="21" t="s">
        <v>205</v>
      </c>
      <c r="C15" s="9"/>
      <c r="D15" s="9"/>
      <c r="E15" s="105">
        <f>E12+E13-E14-E16</f>
        <v>-2587.4400000000023</v>
      </c>
      <c r="F15" s="105">
        <f t="shared" ref="F15:J15" si="19">F12+F13-F14-F16</f>
        <v>528.9600000000064</v>
      </c>
      <c r="G15" s="105">
        <f t="shared" si="19"/>
        <v>32</v>
      </c>
      <c r="H15" s="105">
        <f t="shared" si="19"/>
        <v>1082</v>
      </c>
      <c r="I15" s="105">
        <f t="shared" si="19"/>
        <v>-485</v>
      </c>
      <c r="J15" s="105">
        <f t="shared" si="19"/>
        <v>-955</v>
      </c>
      <c r="K15" s="199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199">
        <v>0</v>
      </c>
      <c r="S15" s="28">
        <v>0</v>
      </c>
      <c r="T15" s="220">
        <v>0</v>
      </c>
      <c r="U15" s="27"/>
      <c r="V15" s="18"/>
    </row>
    <row r="16" spans="1:22" x14ac:dyDescent="0.2">
      <c r="B16" s="23" t="s">
        <v>20</v>
      </c>
      <c r="C16" s="18"/>
      <c r="D16" s="18"/>
      <c r="E16" s="101">
        <v>74900</v>
      </c>
      <c r="F16" s="101">
        <v>74978</v>
      </c>
      <c r="G16" s="102">
        <v>75575</v>
      </c>
      <c r="H16" s="103">
        <v>75147</v>
      </c>
      <c r="I16" s="103">
        <v>74743</v>
      </c>
      <c r="J16" s="103">
        <v>74442</v>
      </c>
      <c r="K16" s="197">
        <f>K12+K13-K14+K15</f>
        <v>74922</v>
      </c>
      <c r="L16" s="27">
        <f t="shared" ref="L16:T16" si="20">L12+L13-L14+L15</f>
        <v>75903</v>
      </c>
      <c r="M16" s="27">
        <f t="shared" si="20"/>
        <v>76944.822</v>
      </c>
      <c r="N16" s="27">
        <f t="shared" si="20"/>
        <v>78055.404251999993</v>
      </c>
      <c r="O16" s="27">
        <f t="shared" si="20"/>
        <v>79245.948426143994</v>
      </c>
      <c r="P16" s="27">
        <f t="shared" si="20"/>
        <v>80400.577851034657</v>
      </c>
      <c r="Q16" s="27">
        <f t="shared" si="20"/>
        <v>81496.426141567252</v>
      </c>
      <c r="R16" s="197">
        <f t="shared" si="20"/>
        <v>82632.820818849534</v>
      </c>
      <c r="S16" s="27">
        <f t="shared" si="20"/>
        <v>83803.307336450292</v>
      </c>
      <c r="T16" s="217">
        <f t="shared" si="20"/>
        <v>85003.056016991075</v>
      </c>
      <c r="U16" s="27"/>
      <c r="V16" s="18"/>
    </row>
    <row r="17" spans="2:22" x14ac:dyDescent="0.2">
      <c r="B17" s="17"/>
      <c r="C17" s="18"/>
      <c r="D17" s="18"/>
      <c r="E17" s="101"/>
      <c r="F17" s="101"/>
      <c r="G17" s="106"/>
      <c r="H17" s="101"/>
      <c r="I17" s="101"/>
      <c r="J17" s="101"/>
      <c r="K17" s="198"/>
      <c r="L17" s="26"/>
      <c r="M17" s="26"/>
      <c r="N17" s="26"/>
      <c r="O17" s="26"/>
      <c r="P17" s="26"/>
      <c r="Q17" s="26"/>
      <c r="R17" s="198"/>
      <c r="S17" s="26"/>
      <c r="T17" s="215"/>
      <c r="U17" s="26"/>
      <c r="V17" s="18"/>
    </row>
    <row r="18" spans="2:22" x14ac:dyDescent="0.2">
      <c r="B18" s="17" t="s">
        <v>13</v>
      </c>
      <c r="C18" s="18"/>
      <c r="D18" s="18"/>
      <c r="E18" s="101">
        <f>'Balance Sheet'!E10*1000</f>
        <v>932000</v>
      </c>
      <c r="F18" s="101">
        <f>'Balance Sheet'!F10*1000</f>
        <v>925000</v>
      </c>
      <c r="G18" s="102">
        <f>'Balance Sheet'!G10*1000</f>
        <v>945000</v>
      </c>
      <c r="H18" s="103">
        <f>'Balance Sheet'!H10*1000</f>
        <v>1007000</v>
      </c>
      <c r="I18" s="103">
        <f>'Balance Sheet'!I10*1000</f>
        <v>993000</v>
      </c>
      <c r="J18" s="103">
        <f>'Balance Sheet'!J10*1000</f>
        <v>1090000</v>
      </c>
      <c r="K18" s="197">
        <f>J18*((1+K22)^0.25)</f>
        <v>1090000</v>
      </c>
      <c r="L18" s="27">
        <f>K18*((1+L22))</f>
        <v>1157580</v>
      </c>
      <c r="M18" s="27">
        <f t="shared" ref="M18:Q18" si="21">L18*((1+M22))</f>
        <v>1233980.28</v>
      </c>
      <c r="N18" s="27">
        <f t="shared" si="21"/>
        <v>1322826.8601600002</v>
      </c>
      <c r="O18" s="27">
        <f t="shared" si="21"/>
        <v>1399550.8180492802</v>
      </c>
      <c r="P18" s="27">
        <f t="shared" si="21"/>
        <v>1461131.0540434485</v>
      </c>
      <c r="Q18" s="27">
        <f t="shared" si="21"/>
        <v>1515192.9030430559</v>
      </c>
      <c r="R18" s="197">
        <f>Q18*((1+R22))</f>
        <v>1560648.6901343476</v>
      </c>
      <c r="S18" s="27">
        <f>R18*((1+S22))</f>
        <v>1599664.9073877062</v>
      </c>
      <c r="T18" s="217">
        <f>S18*((1+T22))</f>
        <v>1631658.2055354603</v>
      </c>
      <c r="U18" s="27"/>
      <c r="V18" s="18"/>
    </row>
    <row r="19" spans="2:22" x14ac:dyDescent="0.2">
      <c r="B19" s="17" t="s">
        <v>14</v>
      </c>
      <c r="C19" s="18"/>
      <c r="D19" s="18"/>
      <c r="E19" s="101">
        <f>'Balance Sheet'!E27*1000</f>
        <v>548000</v>
      </c>
      <c r="F19" s="107">
        <f>'Balance Sheet'!F27*1000</f>
        <v>544000</v>
      </c>
      <c r="G19" s="102">
        <f>'Balance Sheet'!G27*1000</f>
        <v>548000</v>
      </c>
      <c r="H19" s="102">
        <f>'Balance Sheet'!H27*1000</f>
        <v>557000</v>
      </c>
      <c r="I19" s="102">
        <f>'Balance Sheet'!I27*1000</f>
        <v>564000</v>
      </c>
      <c r="J19" s="102">
        <f>'Balance Sheet'!J27*1000</f>
        <v>595000</v>
      </c>
      <c r="K19" s="197">
        <f>J19*((1+$E$37)^0.25)</f>
        <v>597952.94428605633</v>
      </c>
      <c r="L19" s="27">
        <f t="shared" ref="L19:P19" si="22">K19*((1+$E$37)^0.25)</f>
        <v>600920.54383254377</v>
      </c>
      <c r="M19" s="27">
        <f t="shared" si="22"/>
        <v>603902.87137251708</v>
      </c>
      <c r="N19" s="27">
        <f t="shared" si="22"/>
        <v>606900.00000000023</v>
      </c>
      <c r="O19" s="27">
        <f t="shared" si="22"/>
        <v>609912.00317177759</v>
      </c>
      <c r="P19" s="27">
        <f t="shared" si="22"/>
        <v>612938.95470919483</v>
      </c>
      <c r="Q19" s="27">
        <f t="shared" ref="Q19:T19" si="23">P19*((1+$E$37)^0.25)</f>
        <v>615980.92879996763</v>
      </c>
      <c r="R19" s="197">
        <f t="shared" si="23"/>
        <v>619038.00000000035</v>
      </c>
      <c r="S19" s="27">
        <f t="shared" si="23"/>
        <v>622110.24323521333</v>
      </c>
      <c r="T19" s="217">
        <f t="shared" si="23"/>
        <v>625197.73380337888</v>
      </c>
      <c r="U19" s="27"/>
      <c r="V19" s="18"/>
    </row>
    <row r="20" spans="2:22" x14ac:dyDescent="0.2">
      <c r="B20" s="17" t="s">
        <v>26</v>
      </c>
      <c r="C20" s="18"/>
      <c r="D20" s="18"/>
      <c r="E20" s="109">
        <v>1.03E-2</v>
      </c>
      <c r="F20" s="109">
        <v>9.7999999999999997E-3</v>
      </c>
      <c r="G20" s="109">
        <v>9.7000000000000003E-3</v>
      </c>
      <c r="H20" s="109">
        <v>8.8999999999999999E-3</v>
      </c>
      <c r="I20" s="109">
        <v>8.2000000000000007E-3</v>
      </c>
      <c r="J20" s="109">
        <v>6.7999999999999996E-3</v>
      </c>
      <c r="K20" s="202">
        <f>$E$42</f>
        <v>1.5E-3</v>
      </c>
      <c r="L20" s="203">
        <f t="shared" ref="L20:T20" si="24">$E$42</f>
        <v>1.5E-3</v>
      </c>
      <c r="M20" s="203">
        <f t="shared" si="24"/>
        <v>1.5E-3</v>
      </c>
      <c r="N20" s="203">
        <f t="shared" si="24"/>
        <v>1.5E-3</v>
      </c>
      <c r="O20" s="203">
        <f t="shared" si="24"/>
        <v>1.5E-3</v>
      </c>
      <c r="P20" s="203">
        <f t="shared" si="24"/>
        <v>1.5E-3</v>
      </c>
      <c r="Q20" s="203">
        <f t="shared" si="24"/>
        <v>1.5E-3</v>
      </c>
      <c r="R20" s="213">
        <f t="shared" si="24"/>
        <v>1.5E-3</v>
      </c>
      <c r="S20" s="203">
        <f t="shared" si="24"/>
        <v>1.5E-3</v>
      </c>
      <c r="T20" s="221">
        <f t="shared" si="24"/>
        <v>1.5E-3</v>
      </c>
      <c r="U20" s="203"/>
      <c r="V20" s="18"/>
    </row>
    <row r="21" spans="2:22" x14ac:dyDescent="0.2">
      <c r="B21" s="17"/>
      <c r="C21" s="18"/>
      <c r="D21" s="18"/>
      <c r="E21" s="41"/>
      <c r="F21" s="41"/>
      <c r="G21" s="41"/>
      <c r="H21" s="41"/>
      <c r="I21" s="41"/>
      <c r="J21" s="41"/>
      <c r="K21" s="197"/>
      <c r="L21" s="27"/>
      <c r="M21" s="27"/>
      <c r="N21" s="27"/>
      <c r="O21" s="27"/>
      <c r="P21" s="27"/>
      <c r="Q21" s="27"/>
      <c r="R21" s="197"/>
      <c r="S21" s="27"/>
      <c r="T21" s="217"/>
      <c r="U21" s="27"/>
      <c r="V21" s="18"/>
    </row>
    <row r="22" spans="2:22" x14ac:dyDescent="0.2">
      <c r="B22" s="17" t="s">
        <v>201</v>
      </c>
      <c r="C22" s="18"/>
      <c r="D22" s="18"/>
      <c r="E22" s="41">
        <f>E18/1000/'Balance Sheet'!D10-1</f>
        <v>-2.7139874739039671E-2</v>
      </c>
      <c r="F22" s="41">
        <f>F18/E18-1</f>
        <v>-7.5107296137338908E-3</v>
      </c>
      <c r="G22" s="41">
        <f t="shared" ref="G22:J22" si="25">G18/F18-1</f>
        <v>2.1621621621621623E-2</v>
      </c>
      <c r="H22" s="41">
        <f t="shared" si="25"/>
        <v>6.5608465608465671E-2</v>
      </c>
      <c r="I22" s="41">
        <f t="shared" si="25"/>
        <v>-1.3902681231380387E-2</v>
      </c>
      <c r="J22" s="41">
        <f t="shared" si="25"/>
        <v>9.7683786505538661E-2</v>
      </c>
      <c r="K22" s="204">
        <v>0</v>
      </c>
      <c r="L22" s="205">
        <v>6.2E-2</v>
      </c>
      <c r="M22" s="205">
        <v>6.6000000000000003E-2</v>
      </c>
      <c r="N22" s="205">
        <v>7.1999999999999995E-2</v>
      </c>
      <c r="O22" s="205">
        <v>5.8000000000000003E-2</v>
      </c>
      <c r="P22" s="205">
        <v>4.3999999999999997E-2</v>
      </c>
      <c r="Q22" s="205">
        <v>3.6999999999999998E-2</v>
      </c>
      <c r="R22" s="204">
        <v>0.03</v>
      </c>
      <c r="S22" s="205">
        <v>2.5000000000000001E-2</v>
      </c>
      <c r="T22" s="222">
        <f t="shared" ref="R22:T22" si="26">$E$37</f>
        <v>0.02</v>
      </c>
      <c r="U22" s="205"/>
      <c r="V22" s="18"/>
    </row>
    <row r="23" spans="2:22" x14ac:dyDescent="0.2">
      <c r="B23" s="17" t="s">
        <v>202</v>
      </c>
      <c r="C23" s="18"/>
      <c r="D23" s="18"/>
      <c r="E23" s="41">
        <f>Economy!U29</f>
        <v>1.0999999999999999E-2</v>
      </c>
      <c r="F23" s="41">
        <f>Economy!V29</f>
        <v>3.1E-2</v>
      </c>
      <c r="G23" s="41">
        <f>Economy!W29</f>
        <v>0.02</v>
      </c>
      <c r="H23" s="41">
        <f>Economy!X29</f>
        <v>2.1000000000000001E-2</v>
      </c>
      <c r="I23" s="41">
        <f>Economy!Y29</f>
        <v>2.1000000000000001E-2</v>
      </c>
      <c r="J23" s="41">
        <f>Economy!Z29</f>
        <v>-4.8000000000000001E-2</v>
      </c>
      <c r="K23" s="200">
        <f>Economy!AA29</f>
        <v>-0.253</v>
      </c>
      <c r="L23" s="41">
        <f>Economy!AB29</f>
        <v>6.2E-2</v>
      </c>
      <c r="M23" s="41">
        <f>Economy!AC29</f>
        <v>6.6000000000000003E-2</v>
      </c>
      <c r="N23" s="41">
        <f>Economy!AD29</f>
        <v>7.1999999999999995E-2</v>
      </c>
      <c r="O23" s="41">
        <f>Economy!AE29</f>
        <v>5.8000000000000003E-2</v>
      </c>
      <c r="P23" s="41">
        <f>Economy!AF29</f>
        <v>4.3999999999999997E-2</v>
      </c>
      <c r="Q23" s="41">
        <f>Economy!AG29</f>
        <v>3.6999999999999998E-2</v>
      </c>
      <c r="R23" s="200">
        <v>0.03</v>
      </c>
      <c r="S23" s="41">
        <v>2.5000000000000001E-2</v>
      </c>
      <c r="T23" s="216">
        <v>0.02</v>
      </c>
      <c r="U23" s="41"/>
      <c r="V23" s="18"/>
    </row>
    <row r="24" spans="2:22" x14ac:dyDescent="0.2">
      <c r="B24" s="17"/>
      <c r="C24" s="18"/>
      <c r="D24" s="18"/>
      <c r="E24" s="18"/>
      <c r="F24" s="18"/>
      <c r="G24" s="31"/>
      <c r="H24" s="18"/>
      <c r="I24" s="18"/>
      <c r="J24" s="18"/>
      <c r="K24" s="17"/>
      <c r="L24" s="18"/>
      <c r="M24" s="18"/>
      <c r="N24" s="18"/>
      <c r="O24" s="18"/>
      <c r="P24" s="18"/>
      <c r="Q24" s="18"/>
      <c r="R24" s="17"/>
      <c r="S24" s="18"/>
      <c r="T24" s="19"/>
      <c r="U24" s="18"/>
      <c r="V24" s="18"/>
    </row>
    <row r="25" spans="2:22" x14ac:dyDescent="0.2">
      <c r="B25" s="17" t="s">
        <v>10</v>
      </c>
      <c r="C25" s="18"/>
      <c r="D25" s="18"/>
      <c r="E25" s="29">
        <f>E16/E19</f>
        <v>0.13667883211678833</v>
      </c>
      <c r="F25" s="29">
        <f t="shared" ref="F25:J25" si="27">F16/F19</f>
        <v>0.13782720588235295</v>
      </c>
      <c r="G25" s="29">
        <f t="shared" si="27"/>
        <v>0.13791058394160585</v>
      </c>
      <c r="H25" s="29">
        <f t="shared" si="27"/>
        <v>0.13491382405745062</v>
      </c>
      <c r="I25" s="29">
        <f t="shared" si="27"/>
        <v>0.13252304964539008</v>
      </c>
      <c r="J25" s="29">
        <f t="shared" si="27"/>
        <v>0.12511260504201679</v>
      </c>
      <c r="K25" s="200">
        <f>K16/K19</f>
        <v>0.12529748488730222</v>
      </c>
      <c r="L25" s="41">
        <f t="shared" ref="L25:P25" si="28">L16/L19</f>
        <v>0.12631120832698906</v>
      </c>
      <c r="M25" s="41">
        <f t="shared" si="28"/>
        <v>0.1274125784915115</v>
      </c>
      <c r="N25" s="41">
        <f t="shared" si="28"/>
        <v>0.12861328761245669</v>
      </c>
      <c r="O25" s="41">
        <f t="shared" si="28"/>
        <v>0.12993013420630273</v>
      </c>
      <c r="P25" s="41">
        <f t="shared" si="28"/>
        <v>0.13117224355430343</v>
      </c>
      <c r="Q25" s="41">
        <f t="shared" ref="Q25:T25" si="29">Q16/Q19</f>
        <v>0.13230348916862689</v>
      </c>
      <c r="R25" s="200">
        <f t="shared" si="29"/>
        <v>0.13348586164153006</v>
      </c>
      <c r="S25" s="41">
        <f t="shared" si="29"/>
        <v>0.13470812970485868</v>
      </c>
      <c r="T25" s="216">
        <f t="shared" si="29"/>
        <v>0.13596187481339153</v>
      </c>
      <c r="U25" s="41"/>
      <c r="V25" s="18"/>
    </row>
    <row r="26" spans="2:22" x14ac:dyDescent="0.2">
      <c r="B26" s="17" t="s">
        <v>76</v>
      </c>
      <c r="C26" s="18"/>
      <c r="D26" s="18"/>
      <c r="E26" s="226">
        <f>'Income Statement'!F40</f>
        <v>0.128</v>
      </c>
      <c r="F26" s="226">
        <f>'Income Statement'!G40</f>
        <v>0.11700000000000001</v>
      </c>
      <c r="G26" s="226">
        <f>'Income Statement'!H40</f>
        <v>0.11700000000000001</v>
      </c>
      <c r="H26" s="226">
        <f>'Income Statement'!I40</f>
        <v>9.5000000000000001E-2</v>
      </c>
      <c r="I26" s="226">
        <f>'Income Statement'!J40</f>
        <v>9.1999999999999998E-2</v>
      </c>
      <c r="J26" s="226">
        <f>'Income Statement'!K40</f>
        <v>0.06</v>
      </c>
      <c r="K26" s="227">
        <f>(1+(K6/K16))^4-1</f>
        <v>4.3400057723387508E-2</v>
      </c>
      <c r="L26" s="228">
        <f t="shared" ref="L26:Q26" si="30">(1+(L6/L16))^4-1</f>
        <v>8.8986794740782749E-2</v>
      </c>
      <c r="M26" s="228">
        <f t="shared" si="30"/>
        <v>9.3367412523255311E-2</v>
      </c>
      <c r="N26" s="228">
        <f t="shared" si="30"/>
        <v>9.8281833408641273E-2</v>
      </c>
      <c r="O26" s="228">
        <f t="shared" si="30"/>
        <v>0.10398094883960929</v>
      </c>
      <c r="P26" s="228">
        <f t="shared" si="30"/>
        <v>0.10860566623961931</v>
      </c>
      <c r="Q26" s="228">
        <f t="shared" si="30"/>
        <v>0.11199042461870001</v>
      </c>
      <c r="R26" s="227">
        <f t="shared" ref="R26:T26" si="31">(1+(R6/R16))^4-1</f>
        <v>0.11464156998720076</v>
      </c>
      <c r="S26" s="228">
        <f t="shared" si="31"/>
        <v>0.11650624105976881</v>
      </c>
      <c r="T26" s="229">
        <f t="shared" si="31"/>
        <v>0.11778511609301567</v>
      </c>
      <c r="U26" s="29"/>
      <c r="V26" s="18"/>
    </row>
    <row r="27" spans="2:22" x14ac:dyDescent="0.2">
      <c r="B27" s="17"/>
      <c r="C27" s="18"/>
      <c r="D27" s="18"/>
      <c r="E27" s="18"/>
      <c r="F27" s="18"/>
      <c r="G27" s="3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8"/>
      <c r="V27" s="18"/>
    </row>
    <row r="28" spans="2:22" x14ac:dyDescent="0.2">
      <c r="B28" s="17" t="s">
        <v>11</v>
      </c>
      <c r="C28" s="18"/>
      <c r="D28" s="18"/>
      <c r="E28" s="18"/>
      <c r="F28" s="18"/>
      <c r="G28" s="18"/>
      <c r="H28" s="18"/>
      <c r="I28" s="18"/>
      <c r="J28" s="31">
        <v>0</v>
      </c>
      <c r="K28" s="18">
        <v>2</v>
      </c>
      <c r="L28" s="18">
        <v>5</v>
      </c>
      <c r="M28" s="18">
        <v>8</v>
      </c>
      <c r="N28" s="18">
        <v>11</v>
      </c>
      <c r="O28" s="18">
        <v>14</v>
      </c>
      <c r="P28" s="18">
        <v>17</v>
      </c>
      <c r="Q28" s="18">
        <v>20</v>
      </c>
      <c r="R28" s="10">
        <v>32</v>
      </c>
      <c r="S28" s="10">
        <v>44</v>
      </c>
      <c r="T28" s="223">
        <v>56</v>
      </c>
      <c r="U28" s="18"/>
      <c r="V28" s="18"/>
    </row>
    <row r="29" spans="2:22" x14ac:dyDescent="0.2">
      <c r="B29" s="21" t="s">
        <v>12</v>
      </c>
      <c r="C29" s="9"/>
      <c r="D29" s="9"/>
      <c r="E29" s="9"/>
      <c r="F29" s="9"/>
      <c r="G29" s="32"/>
      <c r="H29" s="25"/>
      <c r="I29" s="25"/>
      <c r="J29" s="25"/>
      <c r="K29" s="208">
        <f>-PV($E$44, K28, 0, K14)</f>
        <v>315.14918867139335</v>
      </c>
      <c r="L29" s="208">
        <f t="shared" ref="L29:T29" si="32">-PV($E$44, L28, 0, L14)</f>
        <v>629.49645109468668</v>
      </c>
      <c r="M29" s="25">
        <f t="shared" si="32"/>
        <v>653.38193901666614</v>
      </c>
      <c r="N29" s="25">
        <f t="shared" si="32"/>
        <v>680.72805981197689</v>
      </c>
      <c r="O29" s="25">
        <f t="shared" si="32"/>
        <v>713.21055320666289</v>
      </c>
      <c r="P29" s="25">
        <f t="shared" si="32"/>
        <v>829.66978361870156</v>
      </c>
      <c r="Q29" s="25">
        <f t="shared" si="32"/>
        <v>940.61648395701991</v>
      </c>
      <c r="R29" s="25">
        <f t="shared" si="32"/>
        <v>889.99718339156573</v>
      </c>
      <c r="S29" s="25">
        <f t="shared" si="32"/>
        <v>836.41757054735672</v>
      </c>
      <c r="T29" s="224">
        <f t="shared" si="32"/>
        <v>782.24771518755165</v>
      </c>
      <c r="U29" s="24"/>
      <c r="V29" s="18"/>
    </row>
    <row r="30" spans="2:22" x14ac:dyDescent="0.2">
      <c r="B30" s="207"/>
      <c r="C30" s="2"/>
    </row>
    <row r="31" spans="2:22" x14ac:dyDescent="0.2">
      <c r="H31" s="104"/>
      <c r="I31" s="104"/>
      <c r="J31" s="104"/>
      <c r="K31" s="104"/>
      <c r="L31" s="104"/>
      <c r="M31" s="104"/>
      <c r="N31" s="104"/>
      <c r="O31" s="104"/>
    </row>
    <row r="32" spans="2:22" x14ac:dyDescent="0.2">
      <c r="B32" s="14" t="s">
        <v>21</v>
      </c>
      <c r="C32" s="15"/>
      <c r="D32" s="15"/>
      <c r="E32" s="15"/>
      <c r="F32" s="16"/>
      <c r="H32" s="206"/>
      <c r="I32" s="206"/>
      <c r="J32" s="206" t="s">
        <v>229</v>
      </c>
      <c r="K32" s="37">
        <f>K33*$E$56</f>
        <v>1885.2099999999998</v>
      </c>
      <c r="L32" s="37">
        <f>L33*$E$56</f>
        <v>2191.1120000000001</v>
      </c>
      <c r="M32" s="206"/>
    </row>
    <row r="33" spans="2:17" x14ac:dyDescent="0.2">
      <c r="B33" s="17"/>
      <c r="C33" s="18"/>
      <c r="D33" s="18"/>
      <c r="E33" s="18"/>
      <c r="F33" s="19"/>
      <c r="J33" t="s">
        <v>230</v>
      </c>
      <c r="K33" s="37">
        <v>5.3</v>
      </c>
      <c r="L33" s="37">
        <v>6.16</v>
      </c>
    </row>
    <row r="34" spans="2:17" x14ac:dyDescent="0.2">
      <c r="B34" s="17" t="s">
        <v>22</v>
      </c>
      <c r="C34" s="18"/>
      <c r="D34" s="18"/>
      <c r="E34" s="39">
        <v>0.12</v>
      </c>
      <c r="F34" s="19"/>
    </row>
    <row r="35" spans="2:17" x14ac:dyDescent="0.2">
      <c r="B35" s="17"/>
      <c r="C35" s="18"/>
      <c r="D35" s="18"/>
      <c r="E35" s="18"/>
      <c r="F35" s="19"/>
    </row>
    <row r="36" spans="2:17" x14ac:dyDescent="0.2">
      <c r="B36" s="17" t="s">
        <v>23</v>
      </c>
      <c r="C36" s="18"/>
      <c r="D36" s="18"/>
      <c r="E36" s="40">
        <f>J18</f>
        <v>1090000</v>
      </c>
      <c r="F36" s="19"/>
    </row>
    <row r="37" spans="2:17" x14ac:dyDescent="0.2">
      <c r="B37" s="17" t="s">
        <v>203</v>
      </c>
      <c r="C37" s="18"/>
      <c r="D37" s="18"/>
      <c r="E37" s="201">
        <v>0.02</v>
      </c>
      <c r="F37" s="19"/>
    </row>
    <row r="38" spans="2:17" x14ac:dyDescent="0.2">
      <c r="B38" s="17"/>
      <c r="C38" s="18"/>
      <c r="D38" s="18"/>
      <c r="E38" s="18"/>
      <c r="F38" s="19"/>
    </row>
    <row r="39" spans="2:17" x14ac:dyDescent="0.2">
      <c r="B39" s="17" t="s">
        <v>24</v>
      </c>
      <c r="C39" s="18"/>
      <c r="D39" s="18"/>
      <c r="E39" s="40">
        <f>J19</f>
        <v>595000</v>
      </c>
      <c r="F39" s="19"/>
    </row>
    <row r="40" spans="2:17" x14ac:dyDescent="0.2">
      <c r="B40" s="17" t="s">
        <v>25</v>
      </c>
      <c r="C40" s="18"/>
      <c r="D40" s="18"/>
      <c r="E40" s="41">
        <f>E39/E36</f>
        <v>0.54587155963302747</v>
      </c>
      <c r="F40" s="19"/>
      <c r="H40" s="13"/>
      <c r="I40" s="243" t="s">
        <v>223</v>
      </c>
      <c r="J40" s="239" t="s">
        <v>224</v>
      </c>
      <c r="K40" s="239" t="s">
        <v>227</v>
      </c>
      <c r="L40" s="239" t="s">
        <v>228</v>
      </c>
      <c r="M40" s="240"/>
    </row>
    <row r="41" spans="2:17" x14ac:dyDescent="0.2">
      <c r="B41" s="17"/>
      <c r="C41" s="18"/>
      <c r="D41" s="18"/>
      <c r="E41" s="18"/>
      <c r="F41" s="19"/>
      <c r="H41" s="17" t="s">
        <v>226</v>
      </c>
      <c r="I41" s="241">
        <v>9.1999999999999998E-2</v>
      </c>
      <c r="J41" s="194">
        <f>E49</f>
        <v>1.1599999999999999</v>
      </c>
      <c r="K41" s="238">
        <v>201.18</v>
      </c>
      <c r="L41" s="29">
        <f>K41/$E$58-1</f>
        <v>5.8674946061148203E-2</v>
      </c>
      <c r="M41" s="19"/>
    </row>
    <row r="42" spans="2:17" x14ac:dyDescent="0.2">
      <c r="B42" s="17" t="s">
        <v>26</v>
      </c>
      <c r="C42" s="18"/>
      <c r="D42" s="18"/>
      <c r="E42" s="39">
        <v>1.5E-3</v>
      </c>
      <c r="F42" s="19"/>
      <c r="H42" s="17" t="s">
        <v>222</v>
      </c>
      <c r="I42" s="91">
        <v>8.5999999999999993E-2</v>
      </c>
      <c r="J42" s="194">
        <f>J41+0.3</f>
        <v>1.46</v>
      </c>
      <c r="K42" s="24">
        <v>277.01</v>
      </c>
      <c r="L42" s="29">
        <f t="shared" ref="L42:L43" si="33">K42/$E$58-1</f>
        <v>0.45771720254696624</v>
      </c>
      <c r="M42" s="19"/>
    </row>
    <row r="43" spans="2:17" x14ac:dyDescent="0.2">
      <c r="B43" s="17" t="s">
        <v>27</v>
      </c>
      <c r="C43" s="18"/>
      <c r="D43" s="18"/>
      <c r="E43" s="193">
        <v>9.1999999999999998E-2</v>
      </c>
      <c r="F43" s="19"/>
      <c r="H43" s="21" t="s">
        <v>225</v>
      </c>
      <c r="I43" s="242">
        <f>E43+0.6%</f>
        <v>9.8000000000000004E-2</v>
      </c>
      <c r="J43" s="237">
        <v>1</v>
      </c>
      <c r="K43" s="25">
        <v>165.94</v>
      </c>
      <c r="L43" s="228">
        <f t="shared" si="33"/>
        <v>-0.12676945745408619</v>
      </c>
      <c r="M43" s="22"/>
    </row>
    <row r="44" spans="2:17" x14ac:dyDescent="0.2">
      <c r="B44" s="17" t="s">
        <v>221</v>
      </c>
      <c r="C44" s="18"/>
      <c r="D44" s="18"/>
      <c r="E44" s="50">
        <f>E43/12</f>
        <v>7.6666666666666662E-3</v>
      </c>
      <c r="F44" s="19"/>
    </row>
    <row r="45" spans="2:17" x14ac:dyDescent="0.2">
      <c r="B45" s="17"/>
      <c r="C45" s="18"/>
      <c r="D45" s="18"/>
      <c r="F45" s="19"/>
    </row>
    <row r="46" spans="2:17" x14ac:dyDescent="0.2">
      <c r="B46" s="17"/>
      <c r="C46" s="18"/>
      <c r="D46" s="18"/>
      <c r="E46" s="18"/>
      <c r="F46" s="19"/>
    </row>
    <row r="47" spans="2:17" x14ac:dyDescent="0.2">
      <c r="B47" s="17"/>
      <c r="C47" s="18"/>
      <c r="D47" s="18"/>
      <c r="E47" s="18"/>
      <c r="F47" s="19"/>
      <c r="O47" s="101"/>
      <c r="P47" s="101"/>
      <c r="Q47" s="103"/>
    </row>
    <row r="48" spans="2:17" x14ac:dyDescent="0.2">
      <c r="B48" s="20" t="s">
        <v>28</v>
      </c>
      <c r="C48" s="18"/>
      <c r="D48" s="18"/>
      <c r="E48" s="18"/>
      <c r="F48" s="19"/>
      <c r="O48" s="206"/>
      <c r="P48" s="206"/>
      <c r="Q48" s="206"/>
    </row>
    <row r="49" spans="2:6" x14ac:dyDescent="0.2">
      <c r="B49" s="17" t="s">
        <v>29</v>
      </c>
      <c r="C49" s="18"/>
      <c r="D49" s="18"/>
      <c r="E49" s="194">
        <v>1.1599999999999999</v>
      </c>
      <c r="F49" s="19"/>
    </row>
    <row r="50" spans="2:6" x14ac:dyDescent="0.2">
      <c r="B50" s="17" t="s">
        <v>30</v>
      </c>
      <c r="C50" s="18"/>
      <c r="D50" s="18"/>
      <c r="E50" s="24">
        <f>E49*T16</f>
        <v>98603.544979709637</v>
      </c>
      <c r="F50" s="19"/>
    </row>
    <row r="51" spans="2:6" x14ac:dyDescent="0.2">
      <c r="B51" s="17"/>
      <c r="C51" s="18"/>
      <c r="D51" s="18"/>
      <c r="E51" s="18"/>
      <c r="F51" s="19"/>
    </row>
    <row r="52" spans="2:6" x14ac:dyDescent="0.2">
      <c r="B52" s="17" t="s">
        <v>31</v>
      </c>
      <c r="C52" s="18"/>
      <c r="D52" s="18"/>
      <c r="E52" s="211">
        <f>-PV(E44, T28, 0, E50)</f>
        <v>64290.462678403492</v>
      </c>
      <c r="F52" s="19"/>
    </row>
    <row r="53" spans="2:6" x14ac:dyDescent="0.2">
      <c r="B53" s="17" t="s">
        <v>32</v>
      </c>
      <c r="C53" s="18"/>
      <c r="D53" s="18"/>
      <c r="E53" s="211">
        <f>SUM(K29:T29)</f>
        <v>7270.9149285035819</v>
      </c>
      <c r="F53" s="19"/>
    </row>
    <row r="54" spans="2:6" x14ac:dyDescent="0.2">
      <c r="B54" s="20" t="s">
        <v>33</v>
      </c>
      <c r="C54" s="18"/>
      <c r="D54" s="18"/>
      <c r="E54" s="211">
        <f>SUM(E52:E53)</f>
        <v>71561.377606907074</v>
      </c>
      <c r="F54" s="19"/>
    </row>
    <row r="55" spans="2:6" x14ac:dyDescent="0.2">
      <c r="B55" s="17"/>
      <c r="C55" s="18"/>
      <c r="D55" s="18"/>
      <c r="E55" s="18"/>
      <c r="F55" s="19"/>
    </row>
    <row r="56" spans="2:6" x14ac:dyDescent="0.2">
      <c r="B56" s="17" t="s">
        <v>34</v>
      </c>
      <c r="C56" s="18"/>
      <c r="D56" s="18"/>
      <c r="E56" s="33">
        <v>355.7</v>
      </c>
      <c r="F56" s="19"/>
    </row>
    <row r="57" spans="2:6" x14ac:dyDescent="0.2">
      <c r="B57" s="20" t="s">
        <v>35</v>
      </c>
      <c r="C57" s="18"/>
      <c r="D57" s="18"/>
      <c r="E57" s="211">
        <f>E54/E56</f>
        <v>201.18464325810254</v>
      </c>
      <c r="F57" s="19"/>
    </row>
    <row r="58" spans="2:6" x14ac:dyDescent="0.2">
      <c r="B58" s="17" t="s">
        <v>36</v>
      </c>
      <c r="C58" s="18"/>
      <c r="D58" s="18"/>
      <c r="E58" s="195">
        <v>190.03</v>
      </c>
      <c r="F58" s="19"/>
    </row>
    <row r="59" spans="2:6" x14ac:dyDescent="0.2">
      <c r="B59" s="17"/>
      <c r="C59" s="18"/>
      <c r="D59" s="18"/>
      <c r="E59" s="18"/>
      <c r="F59" s="19"/>
    </row>
    <row r="60" spans="2:6" x14ac:dyDescent="0.2">
      <c r="B60" s="20" t="s">
        <v>37</v>
      </c>
      <c r="C60" s="18"/>
      <c r="D60" s="18"/>
      <c r="E60" s="108">
        <f>E57/E58-1</f>
        <v>5.8699380403633761E-2</v>
      </c>
      <c r="F60" s="19"/>
    </row>
    <row r="61" spans="2:6" x14ac:dyDescent="0.2">
      <c r="B61" s="21"/>
      <c r="C61" s="9"/>
      <c r="D61" s="9"/>
      <c r="E61" s="9"/>
      <c r="F6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CC3D-E792-C342-BD1F-04C9919AD782}">
  <dimension ref="B2:T39"/>
  <sheetViews>
    <sheetView showGridLines="0" zoomScale="90" zoomScaleNormal="90" workbookViewId="0">
      <selection activeCell="M12" sqref="M12:T13"/>
    </sheetView>
  </sheetViews>
  <sheetFormatPr baseColWidth="10" defaultRowHeight="16" x14ac:dyDescent="0.2"/>
  <cols>
    <col min="2" max="2" width="36" customWidth="1"/>
    <col min="3" max="8" width="10.83203125" customWidth="1"/>
    <col min="13" max="13" width="10.83203125" customWidth="1"/>
  </cols>
  <sheetData>
    <row r="2" spans="2:20" x14ac:dyDescent="0.2">
      <c r="B2" s="11" t="s">
        <v>220</v>
      </c>
      <c r="C2" s="45">
        <v>43281</v>
      </c>
      <c r="D2" s="45">
        <f>EOMONTH(C2,3)</f>
        <v>43373</v>
      </c>
      <c r="E2" s="234">
        <f t="shared" ref="E2:H2" si="0">EOMONTH(D2,3)</f>
        <v>43465</v>
      </c>
      <c r="F2" s="45">
        <f t="shared" si="0"/>
        <v>43555</v>
      </c>
      <c r="G2" s="45">
        <f t="shared" si="0"/>
        <v>43646</v>
      </c>
      <c r="H2" s="45">
        <f t="shared" si="0"/>
        <v>43738</v>
      </c>
      <c r="I2" s="45">
        <v>43830</v>
      </c>
      <c r="J2" s="45">
        <v>43921</v>
      </c>
      <c r="K2" s="45"/>
      <c r="L2" s="45"/>
    </row>
    <row r="3" spans="2:20" x14ac:dyDescent="0.2">
      <c r="B3" t="s">
        <v>48</v>
      </c>
      <c r="C3">
        <v>131</v>
      </c>
      <c r="D3">
        <v>119</v>
      </c>
      <c r="E3" s="18">
        <v>131</v>
      </c>
      <c r="F3">
        <v>88</v>
      </c>
      <c r="G3">
        <v>91</v>
      </c>
      <c r="H3">
        <v>94</v>
      </c>
      <c r="I3">
        <v>133</v>
      </c>
      <c r="J3">
        <v>106</v>
      </c>
    </row>
    <row r="4" spans="2:20" x14ac:dyDescent="0.2">
      <c r="B4" t="s">
        <v>49</v>
      </c>
      <c r="C4">
        <v>298</v>
      </c>
      <c r="D4">
        <v>300</v>
      </c>
      <c r="E4" s="18">
        <v>274</v>
      </c>
      <c r="F4">
        <v>280</v>
      </c>
      <c r="G4">
        <v>276</v>
      </c>
      <c r="H4">
        <v>279</v>
      </c>
      <c r="I4">
        <v>222</v>
      </c>
      <c r="J4">
        <v>254</v>
      </c>
    </row>
    <row r="5" spans="2:20" x14ac:dyDescent="0.2">
      <c r="B5" t="s">
        <v>50</v>
      </c>
      <c r="C5">
        <v>163</v>
      </c>
      <c r="D5">
        <v>159</v>
      </c>
      <c r="E5" s="18">
        <v>160</v>
      </c>
      <c r="F5">
        <v>156</v>
      </c>
      <c r="G5">
        <v>168</v>
      </c>
      <c r="H5">
        <v>169</v>
      </c>
      <c r="I5">
        <v>75</v>
      </c>
      <c r="J5">
        <v>121</v>
      </c>
    </row>
    <row r="6" spans="2:20" x14ac:dyDescent="0.2">
      <c r="B6" t="s">
        <v>51</v>
      </c>
      <c r="E6" s="18"/>
      <c r="I6">
        <v>355</v>
      </c>
      <c r="J6">
        <v>375</v>
      </c>
    </row>
    <row r="7" spans="2:20" x14ac:dyDescent="0.2">
      <c r="B7" t="s">
        <v>52</v>
      </c>
      <c r="C7">
        <v>348</v>
      </c>
      <c r="D7">
        <v>351</v>
      </c>
      <c r="E7" s="18">
        <v>336</v>
      </c>
      <c r="F7">
        <v>363</v>
      </c>
      <c r="G7">
        <v>371</v>
      </c>
      <c r="H7">
        <v>425</v>
      </c>
      <c r="I7">
        <v>64</v>
      </c>
      <c r="J7">
        <v>69</v>
      </c>
    </row>
    <row r="8" spans="2:20" x14ac:dyDescent="0.2">
      <c r="B8" t="s">
        <v>53</v>
      </c>
      <c r="E8" s="18"/>
      <c r="G8" s="11"/>
      <c r="H8" s="11"/>
      <c r="I8">
        <v>109</v>
      </c>
      <c r="J8">
        <v>128</v>
      </c>
    </row>
    <row r="9" spans="2:20" x14ac:dyDescent="0.2">
      <c r="B9" t="s">
        <v>39</v>
      </c>
      <c r="C9">
        <v>29</v>
      </c>
      <c r="D9">
        <v>29</v>
      </c>
      <c r="E9" s="18">
        <v>31</v>
      </c>
      <c r="F9">
        <v>38</v>
      </c>
      <c r="G9">
        <v>39</v>
      </c>
      <c r="H9">
        <v>40</v>
      </c>
      <c r="I9">
        <v>35</v>
      </c>
      <c r="J9">
        <v>37</v>
      </c>
    </row>
    <row r="10" spans="2:20" x14ac:dyDescent="0.2">
      <c r="B10" s="11" t="s">
        <v>9</v>
      </c>
      <c r="C10" s="11">
        <v>969</v>
      </c>
      <c r="D10" s="11">
        <v>958</v>
      </c>
      <c r="E10" s="31">
        <v>932</v>
      </c>
      <c r="F10" s="11">
        <v>925</v>
      </c>
      <c r="G10" s="11">
        <v>945</v>
      </c>
      <c r="H10" s="11">
        <v>1007</v>
      </c>
      <c r="I10" s="11">
        <v>993</v>
      </c>
      <c r="J10" s="11">
        <v>1090</v>
      </c>
    </row>
    <row r="11" spans="2:20" x14ac:dyDescent="0.2">
      <c r="E11" s="18"/>
      <c r="M11" s="45">
        <v>43281</v>
      </c>
      <c r="N11" s="45">
        <f>EOMONTH(M11,3)</f>
        <v>43373</v>
      </c>
      <c r="O11" s="234">
        <f t="shared" ref="O11:R11" si="1">EOMONTH(N11,3)</f>
        <v>43465</v>
      </c>
      <c r="P11" s="45">
        <f t="shared" si="1"/>
        <v>43555</v>
      </c>
      <c r="Q11" s="45">
        <f t="shared" si="1"/>
        <v>43646</v>
      </c>
      <c r="R11" s="45">
        <f t="shared" si="1"/>
        <v>43738</v>
      </c>
      <c r="S11" s="45">
        <v>43830</v>
      </c>
      <c r="T11" s="45">
        <v>43921</v>
      </c>
    </row>
    <row r="12" spans="2:20" x14ac:dyDescent="0.2">
      <c r="B12" s="11" t="s">
        <v>54</v>
      </c>
      <c r="C12" s="45">
        <v>43281</v>
      </c>
      <c r="D12" s="45">
        <f>EOMONTH(C12,3)</f>
        <v>43373</v>
      </c>
      <c r="E12" s="234">
        <f t="shared" ref="E12:H12" si="2">EOMONTH(D12,3)</f>
        <v>43465</v>
      </c>
      <c r="F12" s="45">
        <f t="shared" si="2"/>
        <v>43555</v>
      </c>
      <c r="G12" s="45">
        <f t="shared" si="2"/>
        <v>43646</v>
      </c>
      <c r="H12" s="45">
        <f t="shared" si="2"/>
        <v>43738</v>
      </c>
      <c r="I12" s="45">
        <v>43830</v>
      </c>
      <c r="J12" s="45">
        <v>43921</v>
      </c>
      <c r="M12" s="46" t="str">
        <f>"Q" &amp;INT((MONTH(M11)+2)/3) &amp; "-" &amp; YEAR(M11)</f>
        <v>Q2-2018</v>
      </c>
      <c r="N12" s="46" t="str">
        <f t="shared" ref="N12:T12" si="3">"Q" &amp;INT((MONTH(N11)+2)/3) &amp; "-" &amp; YEAR(N11)</f>
        <v>Q3-2018</v>
      </c>
      <c r="O12" s="46" t="str">
        <f t="shared" si="3"/>
        <v>Q4-2018</v>
      </c>
      <c r="P12" s="46" t="str">
        <f t="shared" si="3"/>
        <v>Q1-2019</v>
      </c>
      <c r="Q12" s="46" t="str">
        <f t="shared" si="3"/>
        <v>Q2-2019</v>
      </c>
      <c r="R12" s="46" t="str">
        <f t="shared" si="3"/>
        <v>Q3-2019</v>
      </c>
      <c r="S12" s="46" t="str">
        <f t="shared" si="3"/>
        <v>Q4-2019</v>
      </c>
      <c r="T12" s="46" t="str">
        <f t="shared" si="3"/>
        <v>Q1-2020</v>
      </c>
    </row>
    <row r="13" spans="2:20" x14ac:dyDescent="0.2">
      <c r="B13" t="s">
        <v>55</v>
      </c>
      <c r="C13">
        <v>153</v>
      </c>
      <c r="D13">
        <v>152</v>
      </c>
      <c r="E13" s="18">
        <v>158</v>
      </c>
      <c r="F13">
        <v>164</v>
      </c>
      <c r="G13">
        <v>166</v>
      </c>
      <c r="H13">
        <v>183</v>
      </c>
      <c r="I13">
        <v>190</v>
      </c>
      <c r="J13">
        <v>220</v>
      </c>
      <c r="M13" s="37">
        <v>153</v>
      </c>
      <c r="N13" s="37">
        <v>152</v>
      </c>
      <c r="O13" s="24">
        <v>158</v>
      </c>
      <c r="P13" s="37">
        <v>164</v>
      </c>
      <c r="Q13" s="37">
        <v>166</v>
      </c>
      <c r="R13" s="37">
        <v>183</v>
      </c>
      <c r="S13" s="37">
        <v>190</v>
      </c>
      <c r="T13" s="37">
        <v>220</v>
      </c>
    </row>
    <row r="14" spans="2:20" x14ac:dyDescent="0.2">
      <c r="B14" s="46" t="s">
        <v>56</v>
      </c>
      <c r="C14" s="46">
        <v>136</v>
      </c>
      <c r="D14" s="46">
        <v>130</v>
      </c>
      <c r="E14" s="92">
        <v>112</v>
      </c>
      <c r="F14" s="46">
        <v>103</v>
      </c>
      <c r="G14" s="46">
        <v>103</v>
      </c>
      <c r="H14" s="46">
        <v>140</v>
      </c>
      <c r="I14">
        <v>152</v>
      </c>
      <c r="J14">
        <v>147</v>
      </c>
    </row>
    <row r="15" spans="2:20" x14ac:dyDescent="0.2">
      <c r="B15" s="46" t="s">
        <v>57</v>
      </c>
      <c r="C15" s="46">
        <v>193</v>
      </c>
      <c r="D15" s="46">
        <v>190</v>
      </c>
      <c r="E15" s="92">
        <v>180</v>
      </c>
      <c r="F15" s="46">
        <v>181</v>
      </c>
      <c r="G15" s="46">
        <v>185</v>
      </c>
      <c r="H15" s="46">
        <v>188</v>
      </c>
      <c r="I15">
        <v>175</v>
      </c>
      <c r="J15">
        <v>213</v>
      </c>
      <c r="M15" s="46"/>
    </row>
    <row r="16" spans="2:20" x14ac:dyDescent="0.2">
      <c r="B16" s="46" t="s">
        <v>58</v>
      </c>
      <c r="C16" s="46">
        <v>113</v>
      </c>
      <c r="D16" s="46">
        <v>113</v>
      </c>
      <c r="E16" s="92">
        <v>109</v>
      </c>
      <c r="F16" s="46">
        <v>101</v>
      </c>
      <c r="G16" s="46">
        <v>111</v>
      </c>
      <c r="H16" s="46">
        <v>116</v>
      </c>
      <c r="I16">
        <v>109</v>
      </c>
      <c r="J16">
        <v>137</v>
      </c>
      <c r="M16" s="46"/>
    </row>
    <row r="17" spans="2:10" x14ac:dyDescent="0.2">
      <c r="B17" s="46" t="s">
        <v>59</v>
      </c>
      <c r="C17" s="46">
        <v>44</v>
      </c>
      <c r="D17" s="46">
        <v>42</v>
      </c>
      <c r="E17" s="92">
        <v>41</v>
      </c>
      <c r="F17" s="46">
        <v>45</v>
      </c>
      <c r="G17" s="46">
        <v>50</v>
      </c>
      <c r="H17" s="46">
        <v>52</v>
      </c>
      <c r="I17">
        <v>48</v>
      </c>
      <c r="J17">
        <v>37</v>
      </c>
    </row>
    <row r="18" spans="2:10" x14ac:dyDescent="0.2">
      <c r="B18" s="46" t="s">
        <v>60</v>
      </c>
      <c r="C18" s="46">
        <v>227</v>
      </c>
      <c r="D18" s="46">
        <v>229</v>
      </c>
      <c r="E18" s="92">
        <v>224</v>
      </c>
      <c r="F18" s="46">
        <v>225</v>
      </c>
      <c r="G18" s="46">
        <v>221</v>
      </c>
      <c r="H18" s="46">
        <v>217</v>
      </c>
      <c r="I18">
        <v>207</v>
      </c>
      <c r="J18">
        <v>226</v>
      </c>
    </row>
    <row r="19" spans="2:10" x14ac:dyDescent="0.2">
      <c r="B19" s="46" t="s">
        <v>40</v>
      </c>
      <c r="C19" s="46">
        <v>16</v>
      </c>
      <c r="D19" s="46">
        <v>15</v>
      </c>
      <c r="E19" s="92">
        <v>18</v>
      </c>
      <c r="F19" s="46">
        <v>16</v>
      </c>
      <c r="G19" s="46">
        <v>18</v>
      </c>
      <c r="H19" s="46">
        <v>19</v>
      </c>
      <c r="I19">
        <v>22</v>
      </c>
      <c r="J19">
        <v>18</v>
      </c>
    </row>
    <row r="20" spans="2:10" x14ac:dyDescent="0.2">
      <c r="B20" s="11" t="s">
        <v>41</v>
      </c>
      <c r="C20" s="11">
        <v>882</v>
      </c>
      <c r="D20" s="11">
        <v>871</v>
      </c>
      <c r="E20" s="31">
        <v>842</v>
      </c>
      <c r="F20" s="11">
        <v>835</v>
      </c>
      <c r="G20" s="11">
        <v>854</v>
      </c>
      <c r="H20" s="11">
        <v>915</v>
      </c>
      <c r="I20" s="11">
        <v>903</v>
      </c>
      <c r="J20" s="11">
        <v>998</v>
      </c>
    </row>
    <row r="21" spans="2:10" x14ac:dyDescent="0.2">
      <c r="B21" s="46" t="s">
        <v>61</v>
      </c>
      <c r="C21" s="46">
        <v>87</v>
      </c>
      <c r="D21" s="46">
        <v>87</v>
      </c>
      <c r="E21" s="92">
        <v>90</v>
      </c>
      <c r="F21" s="46">
        <v>90</v>
      </c>
      <c r="G21" s="46">
        <v>91</v>
      </c>
      <c r="H21" s="46">
        <v>92</v>
      </c>
      <c r="I21">
        <v>90</v>
      </c>
      <c r="J21">
        <v>92</v>
      </c>
    </row>
    <row r="22" spans="2:10" x14ac:dyDescent="0.2">
      <c r="B22" s="11" t="s">
        <v>62</v>
      </c>
      <c r="C22" s="11">
        <v>969</v>
      </c>
      <c r="D22" s="11">
        <v>958</v>
      </c>
      <c r="E22" s="31">
        <v>932</v>
      </c>
      <c r="F22" s="11">
        <v>925</v>
      </c>
      <c r="G22" s="11">
        <v>945</v>
      </c>
      <c r="H22" s="11">
        <v>1007</v>
      </c>
      <c r="I22" s="11">
        <v>993</v>
      </c>
      <c r="J22" s="11">
        <v>1090</v>
      </c>
    </row>
    <row r="23" spans="2:10" x14ac:dyDescent="0.2">
      <c r="E23" s="18"/>
    </row>
    <row r="24" spans="2:10" x14ac:dyDescent="0.2">
      <c r="B24" s="11" t="s">
        <v>63</v>
      </c>
      <c r="C24" s="45">
        <v>43281</v>
      </c>
      <c r="D24" s="45">
        <f>EOMONTH(C24,3)</f>
        <v>43373</v>
      </c>
      <c r="E24" s="234">
        <f t="shared" ref="E24:H24" si="4">EOMONTH(D24,3)</f>
        <v>43465</v>
      </c>
      <c r="F24" s="45">
        <f t="shared" si="4"/>
        <v>43555</v>
      </c>
      <c r="G24" s="45">
        <f t="shared" si="4"/>
        <v>43646</v>
      </c>
      <c r="H24" s="45">
        <f t="shared" si="4"/>
        <v>43738</v>
      </c>
      <c r="I24" s="45">
        <v>43830</v>
      </c>
      <c r="J24" s="45">
        <v>43921</v>
      </c>
    </row>
    <row r="25" spans="2:10" x14ac:dyDescent="0.2">
      <c r="B25" t="s">
        <v>64</v>
      </c>
      <c r="C25">
        <v>70.7</v>
      </c>
      <c r="D25">
        <v>71.8</v>
      </c>
      <c r="E25" s="18">
        <v>73.099999999999994</v>
      </c>
      <c r="F25">
        <v>74.7</v>
      </c>
      <c r="G25">
        <v>75.599999999999994</v>
      </c>
      <c r="H25">
        <v>75.7</v>
      </c>
      <c r="I25">
        <v>74.900000000000006</v>
      </c>
      <c r="J25">
        <v>74.599999999999994</v>
      </c>
    </row>
    <row r="26" spans="2:10" x14ac:dyDescent="0.2">
      <c r="B26" s="46" t="s">
        <v>65</v>
      </c>
      <c r="C26" s="46"/>
      <c r="D26" s="46"/>
      <c r="E26" s="92"/>
      <c r="F26" s="46"/>
      <c r="G26" s="46"/>
      <c r="H26" s="46"/>
    </row>
    <row r="27" spans="2:10" x14ac:dyDescent="0.2">
      <c r="B27" t="s">
        <v>66</v>
      </c>
      <c r="C27" s="46">
        <v>561</v>
      </c>
      <c r="D27">
        <v>546</v>
      </c>
      <c r="E27" s="18">
        <v>548</v>
      </c>
      <c r="F27">
        <v>544</v>
      </c>
      <c r="G27">
        <v>548</v>
      </c>
      <c r="H27">
        <v>557</v>
      </c>
      <c r="I27">
        <v>564</v>
      </c>
      <c r="J27">
        <v>595</v>
      </c>
    </row>
    <row r="28" spans="2:10" x14ac:dyDescent="0.2">
      <c r="B28" s="46" t="s">
        <v>67</v>
      </c>
      <c r="C28" s="47">
        <v>0.126</v>
      </c>
      <c r="D28" s="47">
        <v>0.13100000000000001</v>
      </c>
      <c r="E28" s="235">
        <v>0.13300000000000001</v>
      </c>
      <c r="F28" s="47">
        <v>0.13700000000000001</v>
      </c>
      <c r="G28" s="47">
        <v>0.13800000000000001</v>
      </c>
      <c r="H28" s="47">
        <v>0.13600000000000001</v>
      </c>
      <c r="I28" s="35">
        <v>0.13300000000000001</v>
      </c>
      <c r="J28" s="47">
        <v>0.125</v>
      </c>
    </row>
    <row r="29" spans="2:10" x14ac:dyDescent="0.2">
      <c r="B29" t="s">
        <v>68</v>
      </c>
      <c r="E29" s="18"/>
    </row>
    <row r="30" spans="2:10" x14ac:dyDescent="0.2">
      <c r="B30" t="s">
        <v>66</v>
      </c>
      <c r="C30">
        <v>614</v>
      </c>
      <c r="D30">
        <v>577</v>
      </c>
      <c r="E30" s="18">
        <v>558</v>
      </c>
      <c r="F30">
        <v>557</v>
      </c>
      <c r="G30">
        <v>559</v>
      </c>
      <c r="H30">
        <v>566</v>
      </c>
      <c r="I30">
        <v>545</v>
      </c>
      <c r="J30">
        <v>606</v>
      </c>
    </row>
    <row r="31" spans="2:10" x14ac:dyDescent="0.2">
      <c r="B31" t="s">
        <v>67</v>
      </c>
      <c r="C31" s="35">
        <v>0.115</v>
      </c>
      <c r="D31" s="35">
        <v>0.124</v>
      </c>
      <c r="E31" s="236">
        <v>0.13100000000000001</v>
      </c>
      <c r="F31" s="35">
        <v>0.13400000000000001</v>
      </c>
      <c r="G31" s="35">
        <v>0.13500000000000001</v>
      </c>
      <c r="H31" s="35">
        <v>0.13400000000000001</v>
      </c>
      <c r="I31" s="35">
        <v>0.13700000000000001</v>
      </c>
      <c r="J31" s="35">
        <v>0.123</v>
      </c>
    </row>
    <row r="32" spans="2:10" x14ac:dyDescent="0.2">
      <c r="B32" t="s">
        <v>69</v>
      </c>
      <c r="C32" t="s">
        <v>38</v>
      </c>
      <c r="D32" t="s">
        <v>38</v>
      </c>
      <c r="E32" s="236">
        <v>6.2E-2</v>
      </c>
      <c r="F32" s="35">
        <v>6.4000000000000001E-2</v>
      </c>
      <c r="G32" s="35">
        <v>6.4000000000000001E-2</v>
      </c>
      <c r="H32" s="35">
        <v>6.2E-2</v>
      </c>
      <c r="I32" s="35">
        <v>6.7000000000000004E-2</v>
      </c>
      <c r="J32" s="35">
        <v>5.8999999999999997E-2</v>
      </c>
    </row>
    <row r="33" spans="2:10" x14ac:dyDescent="0.2">
      <c r="E33" s="18"/>
    </row>
    <row r="34" spans="2:10" x14ac:dyDescent="0.2">
      <c r="B34" s="11" t="s">
        <v>219</v>
      </c>
      <c r="C34" s="45">
        <v>43281</v>
      </c>
      <c r="D34" s="45">
        <f>EOMONTH(C34,3)</f>
        <v>43373</v>
      </c>
      <c r="E34" s="234">
        <f t="shared" ref="E34:H34" si="5">EOMONTH(D34,3)</f>
        <v>43465</v>
      </c>
      <c r="F34" s="45">
        <f t="shared" si="5"/>
        <v>43555</v>
      </c>
      <c r="G34" s="45">
        <f t="shared" si="5"/>
        <v>43646</v>
      </c>
      <c r="H34" s="45">
        <f t="shared" si="5"/>
        <v>43738</v>
      </c>
      <c r="I34" s="45">
        <v>43830</v>
      </c>
      <c r="J34" s="45">
        <v>43921</v>
      </c>
    </row>
    <row r="35" spans="2:10" x14ac:dyDescent="0.2">
      <c r="B35" s="46" t="s">
        <v>42</v>
      </c>
      <c r="C35">
        <v>86599</v>
      </c>
      <c r="D35">
        <v>86762</v>
      </c>
      <c r="E35" s="18">
        <v>90185</v>
      </c>
      <c r="F35">
        <v>90273</v>
      </c>
      <c r="G35">
        <v>90892</v>
      </c>
      <c r="H35">
        <v>91054</v>
      </c>
      <c r="I35">
        <v>90808</v>
      </c>
      <c r="J35">
        <v>90466</v>
      </c>
    </row>
    <row r="36" spans="2:10" x14ac:dyDescent="0.2">
      <c r="B36" s="46" t="s">
        <v>71</v>
      </c>
      <c r="C36">
        <v>-11203</v>
      </c>
      <c r="D36">
        <v>-11203</v>
      </c>
      <c r="E36" s="18">
        <v>-11023</v>
      </c>
      <c r="F36">
        <v>-11203</v>
      </c>
      <c r="G36">
        <v>-11203</v>
      </c>
      <c r="H36">
        <v>-11203</v>
      </c>
      <c r="I36">
        <v>-11203</v>
      </c>
      <c r="J36">
        <v>-11203</v>
      </c>
    </row>
    <row r="37" spans="2:10" x14ac:dyDescent="0.2">
      <c r="B37" s="46" t="s">
        <v>70</v>
      </c>
      <c r="C37">
        <v>75396</v>
      </c>
      <c r="D37">
        <v>75559</v>
      </c>
      <c r="E37" s="18">
        <v>78982</v>
      </c>
      <c r="F37">
        <v>79070</v>
      </c>
      <c r="G37">
        <v>79689</v>
      </c>
      <c r="H37">
        <v>79851</v>
      </c>
      <c r="I37">
        <v>79605</v>
      </c>
      <c r="J37">
        <v>79263</v>
      </c>
    </row>
    <row r="38" spans="2:10" x14ac:dyDescent="0.2">
      <c r="B38" s="46" t="s">
        <v>72</v>
      </c>
      <c r="C38">
        <v>-4106</v>
      </c>
      <c r="D38">
        <v>-4101</v>
      </c>
      <c r="E38" s="18">
        <v>-4082</v>
      </c>
      <c r="F38">
        <v>-4092</v>
      </c>
      <c r="G38">
        <v>-4114</v>
      </c>
      <c r="H38">
        <v>-4704</v>
      </c>
      <c r="I38">
        <v>-4862</v>
      </c>
      <c r="J38">
        <v>-4821</v>
      </c>
    </row>
    <row r="39" spans="2:10" x14ac:dyDescent="0.2">
      <c r="B39" s="46" t="s">
        <v>73</v>
      </c>
      <c r="C39">
        <v>71290</v>
      </c>
      <c r="D39">
        <v>71548</v>
      </c>
      <c r="E39" s="18">
        <v>74900</v>
      </c>
      <c r="F39">
        <v>74978</v>
      </c>
      <c r="G39">
        <v>75575</v>
      </c>
      <c r="H39">
        <v>75147</v>
      </c>
      <c r="I39">
        <v>74743</v>
      </c>
      <c r="J39">
        <v>74442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9A87-190F-EE41-881D-8F504E06880F}">
  <dimension ref="B2:W40"/>
  <sheetViews>
    <sheetView showGridLines="0" zoomScale="90" zoomScaleNormal="90" workbookViewId="0">
      <selection activeCell="M37" sqref="M37"/>
    </sheetView>
  </sheetViews>
  <sheetFormatPr baseColWidth="10" defaultRowHeight="16" x14ac:dyDescent="0.2"/>
  <cols>
    <col min="3" max="3" width="14.83203125" customWidth="1"/>
  </cols>
  <sheetData>
    <row r="2" spans="2:23" x14ac:dyDescent="0.2">
      <c r="B2" s="11" t="s">
        <v>137</v>
      </c>
    </row>
    <row r="3" spans="2:23" x14ac:dyDescent="0.2">
      <c r="B3" s="9" t="s">
        <v>105</v>
      </c>
      <c r="C3" s="9"/>
      <c r="D3" s="93">
        <v>43281</v>
      </c>
      <c r="E3" s="93">
        <f>EOMONTH(D3,3)</f>
        <v>43373</v>
      </c>
      <c r="F3" s="93">
        <f t="shared" ref="F3:I3" si="0">EOMONTH(E3,3)</f>
        <v>43465</v>
      </c>
      <c r="G3" s="93">
        <f t="shared" si="0"/>
        <v>43555</v>
      </c>
      <c r="H3" s="93">
        <f t="shared" si="0"/>
        <v>43646</v>
      </c>
      <c r="I3" s="93">
        <f t="shared" si="0"/>
        <v>43738</v>
      </c>
      <c r="J3" s="93">
        <v>43830</v>
      </c>
      <c r="K3" s="93">
        <v>43921</v>
      </c>
      <c r="P3" s="93">
        <v>43281</v>
      </c>
      <c r="Q3" s="93">
        <f>EOMONTH(P3,3)</f>
        <v>43373</v>
      </c>
      <c r="R3" s="94">
        <f t="shared" ref="R3:U3" si="1">EOMONTH(Q3,3)</f>
        <v>43465</v>
      </c>
      <c r="S3" s="93">
        <f t="shared" si="1"/>
        <v>43555</v>
      </c>
      <c r="T3" s="93">
        <f t="shared" si="1"/>
        <v>43646</v>
      </c>
      <c r="U3" s="93">
        <f t="shared" si="1"/>
        <v>43738</v>
      </c>
      <c r="V3" s="93">
        <v>43830</v>
      </c>
      <c r="W3" s="93">
        <v>43921</v>
      </c>
    </row>
    <row r="4" spans="2:23" x14ac:dyDescent="0.2">
      <c r="B4" s="46" t="s">
        <v>106</v>
      </c>
      <c r="D4">
        <v>2045</v>
      </c>
      <c r="E4">
        <v>1980</v>
      </c>
      <c r="F4">
        <v>2044</v>
      </c>
      <c r="G4">
        <v>1810</v>
      </c>
      <c r="H4">
        <v>1863</v>
      </c>
      <c r="I4">
        <v>1687</v>
      </c>
      <c r="J4">
        <v>1832</v>
      </c>
      <c r="K4">
        <v>1742</v>
      </c>
      <c r="L4">
        <v>1500</v>
      </c>
      <c r="N4" s="46" t="s">
        <v>106</v>
      </c>
      <c r="P4" s="233">
        <v>2045</v>
      </c>
      <c r="Q4" s="233">
        <v>1980</v>
      </c>
      <c r="R4" s="233">
        <v>2044</v>
      </c>
      <c r="S4" s="233">
        <v>1810</v>
      </c>
      <c r="T4" s="233">
        <v>1863</v>
      </c>
      <c r="U4" s="233">
        <v>1687</v>
      </c>
      <c r="V4" s="233">
        <v>1832</v>
      </c>
      <c r="W4" s="233">
        <v>1742</v>
      </c>
    </row>
    <row r="5" spans="2:23" x14ac:dyDescent="0.2">
      <c r="B5" s="46" t="s">
        <v>107</v>
      </c>
      <c r="D5">
        <v>1728</v>
      </c>
      <c r="E5">
        <v>1580</v>
      </c>
      <c r="F5">
        <v>1567</v>
      </c>
      <c r="G5">
        <v>1433</v>
      </c>
      <c r="H5">
        <v>1480</v>
      </c>
      <c r="I5">
        <v>1556</v>
      </c>
      <c r="J5">
        <v>1671</v>
      </c>
      <c r="K5">
        <v>1768</v>
      </c>
      <c r="L5">
        <v>1700</v>
      </c>
      <c r="N5" s="46" t="s">
        <v>107</v>
      </c>
      <c r="P5" s="233">
        <v>1728</v>
      </c>
      <c r="Q5" s="233">
        <v>1580</v>
      </c>
      <c r="R5" s="233">
        <v>1567</v>
      </c>
      <c r="S5" s="233">
        <v>1433</v>
      </c>
      <c r="T5" s="233">
        <v>1480</v>
      </c>
      <c r="U5" s="233">
        <v>1556</v>
      </c>
      <c r="V5" s="233">
        <v>1671</v>
      </c>
      <c r="W5" s="233">
        <v>1768</v>
      </c>
    </row>
    <row r="6" spans="2:23" x14ac:dyDescent="0.2">
      <c r="B6" s="46" t="s">
        <v>108</v>
      </c>
      <c r="D6">
        <v>795</v>
      </c>
      <c r="E6">
        <v>704</v>
      </c>
      <c r="F6">
        <v>838</v>
      </c>
      <c r="G6">
        <v>743</v>
      </c>
      <c r="H6">
        <v>807</v>
      </c>
      <c r="I6">
        <v>758</v>
      </c>
      <c r="J6">
        <v>687</v>
      </c>
      <c r="K6">
        <v>1020</v>
      </c>
      <c r="L6">
        <v>900</v>
      </c>
      <c r="N6" s="46" t="s">
        <v>108</v>
      </c>
      <c r="P6" s="233">
        <v>795</v>
      </c>
      <c r="Q6" s="233">
        <v>704</v>
      </c>
      <c r="R6" s="233">
        <v>838</v>
      </c>
      <c r="S6" s="233">
        <v>743</v>
      </c>
      <c r="T6" s="233">
        <v>807</v>
      </c>
      <c r="U6" s="233">
        <v>758</v>
      </c>
      <c r="V6" s="233">
        <v>687</v>
      </c>
      <c r="W6" s="233">
        <v>1020</v>
      </c>
    </row>
    <row r="7" spans="2:23" x14ac:dyDescent="0.2">
      <c r="B7" s="46" t="s">
        <v>109</v>
      </c>
      <c r="D7">
        <v>2546</v>
      </c>
      <c r="E7">
        <v>2281</v>
      </c>
      <c r="F7">
        <v>1420</v>
      </c>
      <c r="G7">
        <v>2539</v>
      </c>
      <c r="H7">
        <v>2423</v>
      </c>
      <c r="I7">
        <v>2384</v>
      </c>
      <c r="J7">
        <v>2479</v>
      </c>
      <c r="K7">
        <v>3682</v>
      </c>
      <c r="L7">
        <v>2800</v>
      </c>
      <c r="N7" s="46" t="s">
        <v>109</v>
      </c>
      <c r="P7" s="233">
        <v>2546</v>
      </c>
      <c r="Q7" s="233">
        <v>2281</v>
      </c>
      <c r="R7" s="233">
        <v>1420</v>
      </c>
      <c r="S7" s="233">
        <v>2539</v>
      </c>
      <c r="T7" s="233">
        <v>2423</v>
      </c>
      <c r="U7" s="233">
        <v>2384</v>
      </c>
      <c r="V7" s="233">
        <v>2479</v>
      </c>
      <c r="W7" s="233">
        <v>3682</v>
      </c>
    </row>
    <row r="8" spans="2:23" x14ac:dyDescent="0.2">
      <c r="B8" s="46" t="s">
        <v>110</v>
      </c>
      <c r="D8">
        <v>1286</v>
      </c>
      <c r="E8">
        <v>1245</v>
      </c>
      <c r="F8">
        <v>1220</v>
      </c>
      <c r="G8">
        <v>1064</v>
      </c>
      <c r="H8">
        <v>1817</v>
      </c>
      <c r="I8">
        <v>930</v>
      </c>
      <c r="J8">
        <v>2221</v>
      </c>
      <c r="K8">
        <v>-782</v>
      </c>
      <c r="L8">
        <v>1100</v>
      </c>
    </row>
    <row r="9" spans="2:23" x14ac:dyDescent="0.2">
      <c r="B9" s="11" t="s">
        <v>111</v>
      </c>
      <c r="D9">
        <v>8400</v>
      </c>
      <c r="E9">
        <v>7790</v>
      </c>
      <c r="F9">
        <v>7089</v>
      </c>
      <c r="G9">
        <v>7589</v>
      </c>
      <c r="H9">
        <v>8390</v>
      </c>
      <c r="I9">
        <v>7315</v>
      </c>
      <c r="J9">
        <v>8890</v>
      </c>
      <c r="K9">
        <v>7430</v>
      </c>
      <c r="L9">
        <f>SUM(L4:L8)</f>
        <v>8000</v>
      </c>
    </row>
    <row r="10" spans="2:23" ht="5" customHeight="1" x14ac:dyDescent="0.2"/>
    <row r="11" spans="2:23" x14ac:dyDescent="0.2">
      <c r="B11" t="s">
        <v>112</v>
      </c>
      <c r="D11">
        <v>4920</v>
      </c>
      <c r="E11">
        <v>5061</v>
      </c>
      <c r="F11">
        <v>5468</v>
      </c>
      <c r="G11">
        <v>5597</v>
      </c>
      <c r="H11">
        <v>5760</v>
      </c>
      <c r="I11">
        <v>5459</v>
      </c>
      <c r="J11">
        <v>4922</v>
      </c>
      <c r="K11">
        <v>4750</v>
      </c>
      <c r="L11">
        <v>4700</v>
      </c>
    </row>
    <row r="12" spans="2:23" x14ac:dyDescent="0.2">
      <c r="B12" t="s">
        <v>113</v>
      </c>
      <c r="D12">
        <v>3918</v>
      </c>
      <c r="E12">
        <v>4205</v>
      </c>
      <c r="F12">
        <v>4477</v>
      </c>
      <c r="G12">
        <v>4397</v>
      </c>
      <c r="H12">
        <v>4689</v>
      </c>
      <c r="I12">
        <v>4451</v>
      </c>
      <c r="J12">
        <v>3857</v>
      </c>
      <c r="K12">
        <v>3437</v>
      </c>
      <c r="L12">
        <v>3400</v>
      </c>
    </row>
    <row r="13" spans="2:23" x14ac:dyDescent="0.2">
      <c r="B13" s="11" t="s">
        <v>114</v>
      </c>
      <c r="D13">
        <v>1002</v>
      </c>
      <c r="E13">
        <v>856</v>
      </c>
      <c r="F13">
        <v>991</v>
      </c>
      <c r="G13">
        <v>1218</v>
      </c>
      <c r="H13">
        <v>1071</v>
      </c>
      <c r="I13">
        <v>1008</v>
      </c>
      <c r="J13">
        <v>1065</v>
      </c>
      <c r="K13">
        <v>1313</v>
      </c>
      <c r="L13">
        <f>L11-L12</f>
        <v>1300</v>
      </c>
    </row>
    <row r="14" spans="2:23" ht="5" customHeight="1" x14ac:dyDescent="0.2"/>
    <row r="15" spans="2:23" x14ac:dyDescent="0.2">
      <c r="B15" s="11" t="s">
        <v>115</v>
      </c>
      <c r="D15">
        <v>9402</v>
      </c>
      <c r="E15">
        <v>8646</v>
      </c>
      <c r="F15">
        <v>8080</v>
      </c>
      <c r="G15">
        <v>8807</v>
      </c>
      <c r="H15">
        <v>9461</v>
      </c>
      <c r="I15">
        <v>8323</v>
      </c>
      <c r="J15">
        <v>9955</v>
      </c>
      <c r="K15">
        <v>8743</v>
      </c>
      <c r="L15">
        <f>L13+L9</f>
        <v>9300</v>
      </c>
    </row>
    <row r="16" spans="2:23" x14ac:dyDescent="0.2">
      <c r="B16" s="9" t="s">
        <v>116</v>
      </c>
      <c r="C16" s="9"/>
      <c r="D16" s="9"/>
      <c r="E16" s="9">
        <v>174</v>
      </c>
      <c r="F16" s="9">
        <v>222</v>
      </c>
      <c r="G16" s="9">
        <v>224</v>
      </c>
      <c r="H16" s="9">
        <v>214</v>
      </c>
      <c r="I16" s="9">
        <v>291</v>
      </c>
      <c r="J16" s="9">
        <v>336</v>
      </c>
      <c r="K16" s="9">
        <v>937</v>
      </c>
      <c r="L16" s="10">
        <v>2000</v>
      </c>
    </row>
    <row r="17" spans="2:12" ht="5" customHeight="1" x14ac:dyDescent="0.2"/>
    <row r="18" spans="2:12" x14ac:dyDescent="0.2">
      <c r="B18" s="95" t="s">
        <v>117</v>
      </c>
      <c r="C18" s="9"/>
      <c r="D18" s="9"/>
      <c r="E18" s="9"/>
      <c r="F18" s="9"/>
      <c r="G18" s="9"/>
      <c r="H18" s="9"/>
      <c r="I18" s="9"/>
      <c r="J18" s="9"/>
      <c r="K18" s="9"/>
    </row>
    <row r="19" spans="2:12" x14ac:dyDescent="0.2">
      <c r="B19" t="s">
        <v>118</v>
      </c>
      <c r="D19">
        <v>3466</v>
      </c>
      <c r="E19">
        <v>3091</v>
      </c>
      <c r="F19">
        <v>1857</v>
      </c>
      <c r="G19">
        <v>3259</v>
      </c>
      <c r="H19">
        <v>3317</v>
      </c>
      <c r="I19">
        <v>2731</v>
      </c>
      <c r="J19">
        <v>3046</v>
      </c>
      <c r="K19">
        <v>3235</v>
      </c>
    </row>
    <row r="20" spans="2:12" x14ac:dyDescent="0.2">
      <c r="B20" t="s">
        <v>119</v>
      </c>
      <c r="D20">
        <v>812</v>
      </c>
      <c r="E20">
        <v>714</v>
      </c>
      <c r="F20">
        <v>830</v>
      </c>
      <c r="G20">
        <v>762</v>
      </c>
      <c r="H20">
        <v>823</v>
      </c>
      <c r="I20">
        <v>853</v>
      </c>
      <c r="J20">
        <v>814</v>
      </c>
      <c r="K20">
        <v>975</v>
      </c>
    </row>
    <row r="21" spans="2:12" x14ac:dyDescent="0.2">
      <c r="B21" t="s">
        <v>120</v>
      </c>
      <c r="D21">
        <v>183</v>
      </c>
      <c r="E21">
        <v>167</v>
      </c>
      <c r="F21">
        <v>208</v>
      </c>
      <c r="G21">
        <v>184</v>
      </c>
      <c r="H21">
        <v>186</v>
      </c>
      <c r="I21">
        <v>169</v>
      </c>
      <c r="J21">
        <v>200</v>
      </c>
      <c r="K21">
        <v>153</v>
      </c>
    </row>
    <row r="22" spans="2:12" x14ac:dyDescent="0.2">
      <c r="B22" t="s">
        <v>121</v>
      </c>
      <c r="D22">
        <v>260</v>
      </c>
      <c r="E22">
        <v>250</v>
      </c>
      <c r="F22">
        <v>262</v>
      </c>
      <c r="G22">
        <v>286</v>
      </c>
      <c r="H22">
        <v>290</v>
      </c>
      <c r="I22">
        <v>283</v>
      </c>
      <c r="J22">
        <v>308</v>
      </c>
      <c r="K22">
        <v>321</v>
      </c>
    </row>
    <row r="23" spans="2:12" x14ac:dyDescent="0.2">
      <c r="B23" t="s">
        <v>122</v>
      </c>
      <c r="D23">
        <v>335</v>
      </c>
      <c r="E23">
        <v>317</v>
      </c>
      <c r="F23">
        <v>377</v>
      </c>
      <c r="G23">
        <v>368</v>
      </c>
      <c r="H23">
        <v>399</v>
      </c>
      <c r="I23">
        <v>473</v>
      </c>
      <c r="J23">
        <v>464</v>
      </c>
      <c r="K23">
        <v>437</v>
      </c>
    </row>
    <row r="24" spans="2:12" x14ac:dyDescent="0.2">
      <c r="B24" t="s">
        <v>123</v>
      </c>
      <c r="D24">
        <v>197</v>
      </c>
      <c r="E24">
        <v>203</v>
      </c>
      <c r="F24">
        <v>215</v>
      </c>
      <c r="G24">
        <v>225</v>
      </c>
      <c r="H24">
        <v>234</v>
      </c>
      <c r="I24">
        <v>252</v>
      </c>
      <c r="J24">
        <v>318</v>
      </c>
      <c r="K24">
        <v>238</v>
      </c>
    </row>
    <row r="25" spans="2:12" x14ac:dyDescent="0.2">
      <c r="B25" t="s">
        <v>124</v>
      </c>
      <c r="D25">
        <v>223</v>
      </c>
      <c r="E25">
        <v>238</v>
      </c>
      <c r="F25">
        <v>317</v>
      </c>
      <c r="G25">
        <v>298</v>
      </c>
      <c r="H25">
        <v>302</v>
      </c>
      <c r="I25">
        <v>350</v>
      </c>
      <c r="J25">
        <v>366</v>
      </c>
      <c r="K25">
        <v>347</v>
      </c>
    </row>
    <row r="26" spans="2:12" x14ac:dyDescent="0.2">
      <c r="B26" t="s">
        <v>125</v>
      </c>
      <c r="D26">
        <v>650</v>
      </c>
      <c r="E26">
        <v>588</v>
      </c>
      <c r="F26">
        <v>1084</v>
      </c>
      <c r="G26">
        <v>482</v>
      </c>
      <c r="H26">
        <v>569</v>
      </c>
      <c r="I26">
        <v>505</v>
      </c>
      <c r="J26">
        <v>1782</v>
      </c>
      <c r="K26">
        <v>752</v>
      </c>
    </row>
    <row r="27" spans="2:12" x14ac:dyDescent="0.2">
      <c r="B27" s="11" t="s">
        <v>126</v>
      </c>
      <c r="D27">
        <v>6126</v>
      </c>
      <c r="E27">
        <v>5568</v>
      </c>
      <c r="F27">
        <v>5150</v>
      </c>
      <c r="G27">
        <v>5864</v>
      </c>
      <c r="H27">
        <v>6120</v>
      </c>
      <c r="I27">
        <v>5616</v>
      </c>
      <c r="J27">
        <v>7298</v>
      </c>
      <c r="K27">
        <v>6458</v>
      </c>
      <c r="L27">
        <f>K27</f>
        <v>6458</v>
      </c>
    </row>
    <row r="28" spans="2:12" ht="5" customHeight="1" x14ac:dyDescent="0.2"/>
    <row r="29" spans="2:12" x14ac:dyDescent="0.2">
      <c r="B29" s="11" t="s">
        <v>127</v>
      </c>
      <c r="D29">
        <v>3276</v>
      </c>
      <c r="E29">
        <v>3078</v>
      </c>
      <c r="F29">
        <v>2708</v>
      </c>
      <c r="G29">
        <v>2719</v>
      </c>
      <c r="H29">
        <v>3127</v>
      </c>
      <c r="I29">
        <v>2416</v>
      </c>
      <c r="J29">
        <v>2321</v>
      </c>
      <c r="K29">
        <v>1348</v>
      </c>
      <c r="L29">
        <f>L15-L16-L27</f>
        <v>842</v>
      </c>
    </row>
    <row r="30" spans="2:12" x14ac:dyDescent="0.2">
      <c r="B30" t="s">
        <v>129</v>
      </c>
      <c r="D30">
        <v>711</v>
      </c>
      <c r="E30">
        <v>554</v>
      </c>
      <c r="F30">
        <v>170</v>
      </c>
      <c r="G30">
        <v>468</v>
      </c>
      <c r="H30">
        <v>706</v>
      </c>
      <c r="I30">
        <v>539</v>
      </c>
      <c r="J30">
        <v>404</v>
      </c>
      <c r="K30">
        <v>135</v>
      </c>
    </row>
    <row r="31" spans="2:12" x14ac:dyDescent="0.2">
      <c r="B31" s="11" t="s">
        <v>130</v>
      </c>
      <c r="D31">
        <v>2565</v>
      </c>
      <c r="E31">
        <v>2524</v>
      </c>
      <c r="F31">
        <v>2538</v>
      </c>
      <c r="G31">
        <v>2251</v>
      </c>
      <c r="H31">
        <v>2421</v>
      </c>
      <c r="I31">
        <v>1877</v>
      </c>
      <c r="J31">
        <v>1917</v>
      </c>
      <c r="K31">
        <v>1213</v>
      </c>
    </row>
    <row r="32" spans="2:12" x14ac:dyDescent="0.2">
      <c r="B32" t="s">
        <v>128</v>
      </c>
      <c r="D32">
        <v>217</v>
      </c>
      <c r="E32">
        <v>71</v>
      </c>
      <c r="F32">
        <v>216</v>
      </c>
      <c r="G32">
        <v>69</v>
      </c>
      <c r="H32">
        <v>223</v>
      </c>
      <c r="I32">
        <v>84</v>
      </c>
      <c r="J32">
        <v>193</v>
      </c>
      <c r="K32">
        <v>90</v>
      </c>
    </row>
    <row r="33" spans="2:13" x14ac:dyDescent="0.2">
      <c r="B33" s="96" t="s">
        <v>131</v>
      </c>
      <c r="C33" s="9"/>
      <c r="D33" s="9">
        <v>2348</v>
      </c>
      <c r="E33" s="9">
        <v>2453</v>
      </c>
      <c r="F33" s="9">
        <v>2322</v>
      </c>
      <c r="G33" s="9">
        <v>2182</v>
      </c>
      <c r="H33" s="9">
        <v>2198</v>
      </c>
      <c r="I33" s="9">
        <v>1793</v>
      </c>
      <c r="J33" s="9">
        <v>1724</v>
      </c>
      <c r="K33" s="9">
        <v>1123</v>
      </c>
    </row>
    <row r="34" spans="2:13" ht="5" customHeight="1" x14ac:dyDescent="0.2"/>
    <row r="35" spans="2:13" x14ac:dyDescent="0.2">
      <c r="B35" s="11" t="s">
        <v>133</v>
      </c>
      <c r="D35">
        <v>392.6</v>
      </c>
      <c r="E35">
        <v>390.5</v>
      </c>
      <c r="F35">
        <v>384.3</v>
      </c>
      <c r="G35">
        <v>382.4</v>
      </c>
      <c r="H35" s="99">
        <v>378</v>
      </c>
      <c r="I35">
        <v>374.3</v>
      </c>
      <c r="J35">
        <v>367.3</v>
      </c>
      <c r="K35">
        <v>361.1</v>
      </c>
    </row>
    <row r="36" spans="2:13" x14ac:dyDescent="0.2">
      <c r="B36" t="s">
        <v>132</v>
      </c>
      <c r="D36">
        <v>38000</v>
      </c>
      <c r="E36">
        <v>39800</v>
      </c>
      <c r="F36">
        <v>36600</v>
      </c>
      <c r="G36">
        <v>35900</v>
      </c>
      <c r="H36">
        <v>35600</v>
      </c>
      <c r="I36">
        <v>37800</v>
      </c>
      <c r="J36">
        <v>38300</v>
      </c>
      <c r="K36">
        <v>38500</v>
      </c>
      <c r="M36">
        <f>K33/K35</f>
        <v>3.109941844364442</v>
      </c>
    </row>
    <row r="37" spans="2:13" x14ac:dyDescent="0.2">
      <c r="B37" s="11" t="s">
        <v>134</v>
      </c>
      <c r="D37">
        <v>0</v>
      </c>
      <c r="E37">
        <v>1240</v>
      </c>
      <c r="F37">
        <v>1250</v>
      </c>
      <c r="G37">
        <v>1250</v>
      </c>
      <c r="H37">
        <v>1250</v>
      </c>
      <c r="I37">
        <v>673</v>
      </c>
      <c r="J37">
        <v>2160</v>
      </c>
      <c r="K37">
        <v>1930</v>
      </c>
    </row>
    <row r="38" spans="2:13" x14ac:dyDescent="0.2">
      <c r="B38" s="11" t="s">
        <v>135</v>
      </c>
      <c r="D38">
        <f>0.8*D35</f>
        <v>314.08000000000004</v>
      </c>
      <c r="E38">
        <f>0.8*E35</f>
        <v>312.40000000000003</v>
      </c>
      <c r="F38" s="100">
        <f>0.8*F35</f>
        <v>307.44000000000005</v>
      </c>
      <c r="G38" s="100">
        <f>0.85*G35</f>
        <v>325.03999999999996</v>
      </c>
      <c r="H38">
        <v>319</v>
      </c>
      <c r="I38">
        <v>466</v>
      </c>
      <c r="J38">
        <v>453</v>
      </c>
      <c r="K38">
        <v>449</v>
      </c>
    </row>
    <row r="39" spans="2:13" x14ac:dyDescent="0.2">
      <c r="B39" s="11" t="s">
        <v>136</v>
      </c>
      <c r="D39" s="100">
        <f t="shared" ref="D39:J39" si="2">SUM(D37:D38)</f>
        <v>314.08000000000004</v>
      </c>
      <c r="E39" s="100">
        <f t="shared" si="2"/>
        <v>1552.4</v>
      </c>
      <c r="F39" s="100">
        <f t="shared" si="2"/>
        <v>1557.44</v>
      </c>
      <c r="G39" s="100">
        <f t="shared" si="2"/>
        <v>1575.04</v>
      </c>
      <c r="H39">
        <f t="shared" si="2"/>
        <v>1569</v>
      </c>
      <c r="I39">
        <f t="shared" si="2"/>
        <v>1139</v>
      </c>
      <c r="J39">
        <f t="shared" si="2"/>
        <v>2613</v>
      </c>
      <c r="K39">
        <f>SUM(K37:K38)</f>
        <v>2379</v>
      </c>
    </row>
    <row r="40" spans="2:13" x14ac:dyDescent="0.2">
      <c r="B40" s="11" t="s">
        <v>75</v>
      </c>
      <c r="D40" s="49">
        <v>0.13500000000000001</v>
      </c>
      <c r="E40" s="49">
        <v>0.13800000000000001</v>
      </c>
      <c r="F40" s="49">
        <v>0.128</v>
      </c>
      <c r="G40" s="49">
        <v>0.11700000000000001</v>
      </c>
      <c r="H40" s="49">
        <v>0.11700000000000001</v>
      </c>
      <c r="I40" s="98">
        <v>9.5000000000000001E-2</v>
      </c>
      <c r="J40" s="98">
        <v>9.1999999999999998E-2</v>
      </c>
      <c r="K40" s="98">
        <v>0.06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7F4F-8A1E-E348-AF40-6AD060D4F964}">
  <dimension ref="B2:S96"/>
  <sheetViews>
    <sheetView showGridLines="0" workbookViewId="0">
      <selection activeCell="D56" sqref="D56"/>
    </sheetView>
  </sheetViews>
  <sheetFormatPr baseColWidth="10" defaultRowHeight="16" x14ac:dyDescent="0.2"/>
  <cols>
    <col min="2" max="2" width="41.5" bestFit="1" customWidth="1"/>
    <col min="4" max="4" width="11.6640625" bestFit="1" customWidth="1"/>
    <col min="5" max="5" width="14.6640625" bestFit="1" customWidth="1"/>
    <col min="6" max="7" width="11.1640625" bestFit="1" customWidth="1"/>
    <col min="8" max="8" width="9.1640625" customWidth="1"/>
    <col min="9" max="9" width="11.1640625" bestFit="1" customWidth="1"/>
    <col min="14" max="14" width="0" hidden="1" customWidth="1"/>
  </cols>
  <sheetData>
    <row r="2" spans="2:19" x14ac:dyDescent="0.2">
      <c r="B2" s="111" t="s">
        <v>172</v>
      </c>
      <c r="C2" s="112"/>
      <c r="D2" s="112"/>
      <c r="G2" s="11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2:19" x14ac:dyDescent="0.2">
      <c r="B3" s="112" t="s">
        <v>145</v>
      </c>
      <c r="C3" s="112"/>
      <c r="D3" s="112"/>
      <c r="G3" s="11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2:19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2:19" x14ac:dyDescent="0.2">
      <c r="B5" s="132"/>
      <c r="C5" s="133"/>
      <c r="D5" s="133"/>
      <c r="E5" s="133"/>
      <c r="F5" s="134"/>
      <c r="G5" s="134"/>
      <c r="H5" s="134"/>
      <c r="I5" s="134" t="s">
        <v>146</v>
      </c>
      <c r="J5" s="134"/>
      <c r="K5" s="134"/>
      <c r="L5" s="134" t="s">
        <v>131</v>
      </c>
      <c r="M5" s="134"/>
      <c r="N5" s="134"/>
      <c r="O5" s="135" t="s">
        <v>147</v>
      </c>
      <c r="P5" s="135" t="s">
        <v>182</v>
      </c>
      <c r="Q5" s="135" t="s">
        <v>178</v>
      </c>
      <c r="R5" s="134" t="s">
        <v>174</v>
      </c>
      <c r="S5" s="136"/>
    </row>
    <row r="6" spans="2:19" x14ac:dyDescent="0.2">
      <c r="B6" s="137"/>
      <c r="C6" s="138"/>
      <c r="D6" s="139" t="s">
        <v>148</v>
      </c>
      <c r="E6" s="139" t="s">
        <v>149</v>
      </c>
      <c r="F6" s="139" t="s">
        <v>144</v>
      </c>
      <c r="G6" s="139" t="s">
        <v>177</v>
      </c>
      <c r="H6" s="139" t="s">
        <v>184</v>
      </c>
      <c r="I6" s="140">
        <v>43830</v>
      </c>
      <c r="J6" s="141" t="s">
        <v>175</v>
      </c>
      <c r="K6" s="142" t="s">
        <v>176</v>
      </c>
      <c r="L6" s="141">
        <v>2018</v>
      </c>
      <c r="M6" s="141">
        <v>2019</v>
      </c>
      <c r="N6" s="141" t="s">
        <v>183</v>
      </c>
      <c r="O6" s="141" t="s">
        <v>151</v>
      </c>
      <c r="P6" s="141" t="s">
        <v>179</v>
      </c>
      <c r="Q6" s="141" t="s">
        <v>84</v>
      </c>
      <c r="R6" s="141" t="s">
        <v>150</v>
      </c>
      <c r="S6" s="143" t="s">
        <v>7</v>
      </c>
    </row>
    <row r="7" spans="2:19" x14ac:dyDescent="0.2">
      <c r="B7" s="137" t="s">
        <v>152</v>
      </c>
      <c r="C7" s="139" t="s">
        <v>153</v>
      </c>
      <c r="D7" s="139" t="s">
        <v>154</v>
      </c>
      <c r="E7" s="139" t="s">
        <v>155</v>
      </c>
      <c r="F7" s="139" t="s">
        <v>43</v>
      </c>
      <c r="G7" s="139"/>
      <c r="H7" s="139" t="s">
        <v>43</v>
      </c>
      <c r="I7" s="138"/>
      <c r="J7" s="139"/>
      <c r="K7" s="139"/>
      <c r="L7" s="138"/>
      <c r="M7" s="138"/>
      <c r="N7" s="138"/>
      <c r="O7" s="139" t="s">
        <v>198</v>
      </c>
      <c r="P7" s="138"/>
      <c r="Q7" s="138"/>
      <c r="R7" s="138"/>
      <c r="S7" s="144"/>
    </row>
    <row r="8" spans="2:19" x14ac:dyDescent="0.2">
      <c r="B8" s="145" t="s">
        <v>156</v>
      </c>
      <c r="C8" s="146" t="s">
        <v>157</v>
      </c>
      <c r="D8" s="147">
        <v>79.89</v>
      </c>
      <c r="E8" s="148">
        <v>2114</v>
      </c>
      <c r="F8" s="149">
        <v>1951158</v>
      </c>
      <c r="G8" s="149">
        <v>1175366</v>
      </c>
      <c r="H8" s="150">
        <f>G8/F8</f>
        <v>0.60239406547291408</v>
      </c>
      <c r="I8" s="149">
        <v>148809</v>
      </c>
      <c r="J8" s="151">
        <f>I8/E8</f>
        <v>70.392147587511829</v>
      </c>
      <c r="K8" s="152">
        <f>D8/J8</f>
        <v>1.1349277261455959</v>
      </c>
      <c r="L8" s="149">
        <v>16778</v>
      </c>
      <c r="M8" s="149">
        <v>18292</v>
      </c>
      <c r="N8" s="151">
        <v>8.09</v>
      </c>
      <c r="O8" s="186">
        <v>5.5399999999999998E-2</v>
      </c>
      <c r="P8" s="154">
        <v>1.92</v>
      </c>
      <c r="Q8" s="155">
        <f>P8*$C$19+$C$20</f>
        <v>0.13246999999999998</v>
      </c>
      <c r="R8" s="155">
        <v>0.121</v>
      </c>
      <c r="S8" s="156">
        <f>K8*(Q8-O8)+O8</f>
        <v>0.14286887985404104</v>
      </c>
    </row>
    <row r="9" spans="2:19" x14ac:dyDescent="0.2">
      <c r="B9" s="145" t="s">
        <v>158</v>
      </c>
      <c r="C9" s="146" t="s">
        <v>159</v>
      </c>
      <c r="D9" s="147">
        <v>40.61</v>
      </c>
      <c r="E9" s="148">
        <v>451.21370100000001</v>
      </c>
      <c r="F9" s="149">
        <v>165733</v>
      </c>
      <c r="G9" s="149">
        <v>142915</v>
      </c>
      <c r="H9" s="150">
        <f t="shared" ref="H9:H16" si="0">G9/F9</f>
        <v>0.86232072067723387</v>
      </c>
      <c r="I9" s="149">
        <v>13893</v>
      </c>
      <c r="J9" s="151">
        <f>I9/E9</f>
        <v>30.790288435855807</v>
      </c>
      <c r="K9" s="152">
        <f>D9/J9</f>
        <v>1.3189223636082918</v>
      </c>
      <c r="L9" s="149">
        <v>1692</v>
      </c>
      <c r="M9" s="149">
        <v>1718</v>
      </c>
      <c r="N9" s="151">
        <v>3.81</v>
      </c>
      <c r="O9" s="186">
        <v>0.14549999999999999</v>
      </c>
      <c r="P9" s="154">
        <v>1.84</v>
      </c>
      <c r="Q9" s="155">
        <f>P9*$C$19+$C$20</f>
        <v>0.12775</v>
      </c>
      <c r="R9" s="155">
        <v>0.12640000000000001</v>
      </c>
      <c r="S9" s="156">
        <f t="shared" ref="S9:S16" si="1">K9*(Q9-O9)+O9</f>
        <v>0.12208912804595283</v>
      </c>
    </row>
    <row r="10" spans="2:19" x14ac:dyDescent="0.2">
      <c r="B10" s="145" t="s">
        <v>160</v>
      </c>
      <c r="C10" s="146" t="s">
        <v>161</v>
      </c>
      <c r="D10" s="147">
        <v>51.12</v>
      </c>
      <c r="E10" s="148">
        <v>1640</v>
      </c>
      <c r="F10" s="149">
        <v>895429</v>
      </c>
      <c r="G10" s="149">
        <v>394300</v>
      </c>
      <c r="H10" s="150">
        <f t="shared" si="0"/>
        <v>0.4403475875809249</v>
      </c>
      <c r="I10" s="149">
        <v>63780</v>
      </c>
      <c r="J10" s="151">
        <f>I10/E10</f>
        <v>38.890243902439025</v>
      </c>
      <c r="K10" s="152">
        <f>D10/J10</f>
        <v>1.3144684854186264</v>
      </c>
      <c r="L10" s="149">
        <v>8222</v>
      </c>
      <c r="M10" s="149">
        <v>8512</v>
      </c>
      <c r="N10" s="151">
        <v>5.19</v>
      </c>
      <c r="O10" s="186">
        <v>3.6999999999999998E-2</v>
      </c>
      <c r="P10" s="154">
        <v>1.48</v>
      </c>
      <c r="Q10" s="155">
        <f>P10*$C$19+$C$20</f>
        <v>0.10650999999999999</v>
      </c>
      <c r="R10" s="155">
        <v>0.13400000000000001</v>
      </c>
      <c r="S10" s="156">
        <f t="shared" si="1"/>
        <v>0.12836870442144871</v>
      </c>
    </row>
    <row r="11" spans="2:19" x14ac:dyDescent="0.2">
      <c r="B11" s="145" t="s">
        <v>162</v>
      </c>
      <c r="C11" s="146" t="s">
        <v>163</v>
      </c>
      <c r="D11" s="147">
        <v>53.8</v>
      </c>
      <c r="E11" s="146">
        <v>4234.6000000000004</v>
      </c>
      <c r="F11" s="149">
        <v>1941843</v>
      </c>
      <c r="G11" s="149">
        <v>1247700</v>
      </c>
      <c r="H11" s="150">
        <f t="shared" si="0"/>
        <v>0.64253392267037035</v>
      </c>
      <c r="I11" s="149">
        <v>138506</v>
      </c>
      <c r="J11" s="151">
        <f>I11/E11</f>
        <v>32.708166060548812</v>
      </c>
      <c r="K11" s="152">
        <f>D11/J11</f>
        <v>1.6448491762089728</v>
      </c>
      <c r="L11" s="149">
        <v>20689</v>
      </c>
      <c r="M11" s="149">
        <v>17938</v>
      </c>
      <c r="N11" s="151">
        <v>4.05</v>
      </c>
      <c r="O11" s="186">
        <v>5.8299999999999998E-2</v>
      </c>
      <c r="P11" s="154">
        <v>1.35</v>
      </c>
      <c r="Q11" s="155">
        <f>P11*$C$19+$C$20</f>
        <v>9.8839999999999997E-2</v>
      </c>
      <c r="R11" s="155">
        <v>0.122</v>
      </c>
      <c r="S11" s="156">
        <f t="shared" si="1"/>
        <v>0.12498218560351176</v>
      </c>
    </row>
    <row r="12" spans="2:19" x14ac:dyDescent="0.2">
      <c r="B12" s="145" t="s">
        <v>164</v>
      </c>
      <c r="C12" s="146" t="s">
        <v>165</v>
      </c>
      <c r="D12" s="147">
        <v>35.22</v>
      </c>
      <c r="E12" s="146">
        <v>9442.9</v>
      </c>
      <c r="F12" s="149">
        <v>2434100</v>
      </c>
      <c r="G12" s="149">
        <v>1495000</v>
      </c>
      <c r="H12" s="150">
        <f t="shared" si="0"/>
        <v>0.61419004971036528</v>
      </c>
      <c r="I12" s="149">
        <v>171500</v>
      </c>
      <c r="J12" s="151">
        <f>I12/E12</f>
        <v>18.161793516822165</v>
      </c>
      <c r="K12" s="152">
        <f>D12/J12</f>
        <v>1.9392357900874633</v>
      </c>
      <c r="L12" s="149">
        <v>26696</v>
      </c>
      <c r="M12" s="149">
        <v>25998</v>
      </c>
      <c r="N12" s="151">
        <v>2.75</v>
      </c>
      <c r="O12" s="186">
        <v>3.1E-2</v>
      </c>
      <c r="P12" s="154">
        <v>1.7</v>
      </c>
      <c r="Q12" s="155">
        <f>P12*$C$19+$C$20</f>
        <v>0.11948999999999999</v>
      </c>
      <c r="R12" s="155">
        <v>0.14860000000000001</v>
      </c>
      <c r="S12" s="156">
        <f t="shared" si="1"/>
        <v>0.2026029750648396</v>
      </c>
    </row>
    <row r="13" spans="2:19" x14ac:dyDescent="0.2">
      <c r="B13" s="145" t="s">
        <v>166</v>
      </c>
      <c r="C13" s="146" t="s">
        <v>167</v>
      </c>
      <c r="D13" s="147">
        <v>139.4</v>
      </c>
      <c r="E13" s="146">
        <v>3230.4</v>
      </c>
      <c r="F13" s="149">
        <v>2687379</v>
      </c>
      <c r="G13" s="149">
        <v>1517601</v>
      </c>
      <c r="H13" s="150">
        <f t="shared" si="0"/>
        <v>0.56471416945655972</v>
      </c>
      <c r="I13" s="149">
        <v>188076</v>
      </c>
      <c r="J13" s="151">
        <f>I13/E13</f>
        <v>58.220653789004459</v>
      </c>
      <c r="K13" s="152">
        <f>D13/J13</f>
        <v>2.3943393096407837</v>
      </c>
      <c r="L13" s="149">
        <v>32474</v>
      </c>
      <c r="M13" s="149">
        <v>36431</v>
      </c>
      <c r="N13" s="151">
        <v>10.72</v>
      </c>
      <c r="O13" s="186">
        <v>9.8500000000000004E-2</v>
      </c>
      <c r="P13" s="154">
        <v>1.29</v>
      </c>
      <c r="Q13" s="155">
        <f>P13*$C$19+$C$20</f>
        <v>9.5299999999999996E-2</v>
      </c>
      <c r="R13" s="155">
        <v>0.19</v>
      </c>
      <c r="S13" s="156">
        <f t="shared" si="1"/>
        <v>9.0838114209149473E-2</v>
      </c>
    </row>
    <row r="14" spans="2:19" x14ac:dyDescent="0.2">
      <c r="B14" s="157" t="s">
        <v>168</v>
      </c>
      <c r="C14" s="158" t="s">
        <v>169</v>
      </c>
      <c r="D14" s="159">
        <v>59.29</v>
      </c>
      <c r="E14" s="158">
        <v>1583</v>
      </c>
      <c r="F14" s="160">
        <v>495426</v>
      </c>
      <c r="G14" s="160">
        <v>391269</v>
      </c>
      <c r="H14" s="161">
        <f t="shared" si="0"/>
        <v>0.78976274963364856</v>
      </c>
      <c r="I14" s="160">
        <v>36404</v>
      </c>
      <c r="J14" s="162">
        <f>I14/E14</f>
        <v>22.996841440303221</v>
      </c>
      <c r="K14" s="163">
        <f>D14/J14</f>
        <v>2.5781801450390067</v>
      </c>
      <c r="L14" s="160">
        <v>6784</v>
      </c>
      <c r="M14" s="160">
        <v>6583</v>
      </c>
      <c r="N14" s="162"/>
      <c r="O14" s="187">
        <v>2.5899999999999999E-2</v>
      </c>
      <c r="P14" s="164">
        <v>1.3</v>
      </c>
      <c r="Q14" s="165">
        <f>P14*$C$19+$C$20</f>
        <v>9.5890000000000003E-2</v>
      </c>
      <c r="R14" s="165">
        <v>0.18</v>
      </c>
      <c r="S14" s="166">
        <f t="shared" si="1"/>
        <v>0.20634682835128007</v>
      </c>
    </row>
    <row r="15" spans="2:19" ht="5" customHeight="1" x14ac:dyDescent="0.2">
      <c r="B15" s="112"/>
      <c r="C15" s="112"/>
      <c r="D15" s="114"/>
      <c r="E15" s="112"/>
      <c r="F15" s="115"/>
      <c r="G15" s="115"/>
      <c r="H15" s="120"/>
      <c r="I15" s="115"/>
      <c r="J15" s="117"/>
      <c r="K15" s="118"/>
      <c r="L15" s="115"/>
      <c r="M15" s="115"/>
      <c r="N15" s="117"/>
      <c r="O15" s="121"/>
      <c r="P15" s="119"/>
      <c r="Q15" s="116"/>
      <c r="R15" s="116"/>
      <c r="S15" s="116"/>
    </row>
    <row r="16" spans="2:19" x14ac:dyDescent="0.2">
      <c r="B16" s="122" t="s">
        <v>170</v>
      </c>
      <c r="C16" s="123" t="s">
        <v>171</v>
      </c>
      <c r="D16" s="124">
        <v>229.93</v>
      </c>
      <c r="E16" s="123">
        <v>375.5</v>
      </c>
      <c r="F16" s="125">
        <v>993000</v>
      </c>
      <c r="G16" s="125">
        <v>564000</v>
      </c>
      <c r="H16" s="126">
        <f t="shared" si="0"/>
        <v>0.56797583081571001</v>
      </c>
      <c r="I16" s="125">
        <v>74630</v>
      </c>
      <c r="J16" s="127">
        <f>I16/E16</f>
        <v>198.74833555259653</v>
      </c>
      <c r="K16" s="128">
        <f>D16/J16</f>
        <v>1.1568901916119523</v>
      </c>
      <c r="L16" s="125">
        <v>9860</v>
      </c>
      <c r="M16" s="125">
        <v>7897</v>
      </c>
      <c r="N16" s="127"/>
      <c r="O16" s="188">
        <v>2.3099999999999999E-2</v>
      </c>
      <c r="P16" s="129">
        <v>1.44</v>
      </c>
      <c r="Q16" s="130">
        <f>P16*$C$19+$C$20</f>
        <v>0.10414999999999999</v>
      </c>
      <c r="R16" s="130">
        <v>0.106</v>
      </c>
      <c r="S16" s="131">
        <f t="shared" si="1"/>
        <v>0.11686595003014873</v>
      </c>
    </row>
    <row r="17" spans="2:19" x14ac:dyDescent="0.2">
      <c r="B17" s="146"/>
      <c r="C17" s="146"/>
      <c r="D17" s="147"/>
      <c r="E17" s="146"/>
      <c r="F17" s="149"/>
      <c r="G17" s="149"/>
      <c r="H17" s="150"/>
      <c r="I17" s="149"/>
      <c r="J17" s="151"/>
      <c r="K17" s="152"/>
      <c r="L17" s="149"/>
      <c r="M17" s="149"/>
      <c r="N17" s="151"/>
      <c r="O17" s="153"/>
      <c r="P17" s="154"/>
      <c r="Q17" s="155"/>
      <c r="R17" s="155"/>
      <c r="S17" s="155"/>
    </row>
    <row r="18" spans="2:19" x14ac:dyDescent="0.2">
      <c r="B18" s="189" t="s">
        <v>200</v>
      </c>
      <c r="C18" s="190"/>
      <c r="D18" s="147"/>
      <c r="E18" s="168" t="s">
        <v>2</v>
      </c>
      <c r="F18" s="178">
        <f>MIN(F8:F16)</f>
        <v>165733</v>
      </c>
      <c r="G18" s="169">
        <f t="shared" ref="G18:S18" si="2">MIN(G8:G16)</f>
        <v>142915</v>
      </c>
      <c r="H18" s="170">
        <f t="shared" si="2"/>
        <v>0.4403475875809249</v>
      </c>
      <c r="I18" s="169">
        <f t="shared" si="2"/>
        <v>13893</v>
      </c>
      <c r="J18" s="171">
        <f t="shared" si="2"/>
        <v>18.161793516822165</v>
      </c>
      <c r="K18" s="172">
        <f t="shared" si="2"/>
        <v>1.1349277261455959</v>
      </c>
      <c r="L18" s="169">
        <f t="shared" si="2"/>
        <v>1692</v>
      </c>
      <c r="M18" s="169">
        <f t="shared" si="2"/>
        <v>1718</v>
      </c>
      <c r="N18" s="169">
        <f t="shared" si="2"/>
        <v>2.75</v>
      </c>
      <c r="O18" s="170">
        <f t="shared" si="2"/>
        <v>2.3099999999999999E-2</v>
      </c>
      <c r="P18" s="173">
        <f t="shared" si="2"/>
        <v>1.29</v>
      </c>
      <c r="Q18" s="170">
        <f t="shared" si="2"/>
        <v>9.5299999999999996E-2</v>
      </c>
      <c r="R18" s="170">
        <f t="shared" si="2"/>
        <v>0.106</v>
      </c>
      <c r="S18" s="174">
        <f t="shared" si="2"/>
        <v>9.0838114209149473E-2</v>
      </c>
    </row>
    <row r="19" spans="2:19" x14ac:dyDescent="0.2">
      <c r="B19" s="145" t="s">
        <v>180</v>
      </c>
      <c r="C19" s="191">
        <v>5.8999999999999997E-2</v>
      </c>
      <c r="D19" s="147"/>
      <c r="E19" s="145" t="s">
        <v>189</v>
      </c>
      <c r="F19" s="179">
        <f>AVERAGE(F8:F14, F16)</f>
        <v>1445508.5</v>
      </c>
      <c r="G19" s="149">
        <f t="shared" ref="G19:S19" si="3">AVERAGE(G8:G14, G16)</f>
        <v>866018.875</v>
      </c>
      <c r="H19" s="150">
        <f t="shared" si="3"/>
        <v>0.63552988700221591</v>
      </c>
      <c r="I19" s="149">
        <f t="shared" si="3"/>
        <v>104449.75</v>
      </c>
      <c r="J19" s="151">
        <f t="shared" si="3"/>
        <v>58.863558785635234</v>
      </c>
      <c r="K19" s="152">
        <f t="shared" si="3"/>
        <v>1.6852266484700864</v>
      </c>
      <c r="L19" s="149">
        <f t="shared" si="3"/>
        <v>15399.375</v>
      </c>
      <c r="M19" s="149">
        <f t="shared" si="3"/>
        <v>15421.125</v>
      </c>
      <c r="N19" s="149">
        <f t="shared" si="3"/>
        <v>5.7683333333333335</v>
      </c>
      <c r="O19" s="150">
        <f t="shared" si="3"/>
        <v>5.9337500000000008E-2</v>
      </c>
      <c r="P19" s="167">
        <f t="shared" si="3"/>
        <v>1.5399999999999998</v>
      </c>
      <c r="Q19" s="150">
        <f t="shared" si="3"/>
        <v>0.11004999999999998</v>
      </c>
      <c r="R19" s="150">
        <f t="shared" si="3"/>
        <v>0.14100000000000001</v>
      </c>
      <c r="S19" s="175">
        <f t="shared" si="3"/>
        <v>0.14187034569754653</v>
      </c>
    </row>
    <row r="20" spans="2:19" x14ac:dyDescent="0.2">
      <c r="B20" s="145" t="s">
        <v>181</v>
      </c>
      <c r="C20" s="191">
        <v>1.9189999999999999E-2</v>
      </c>
      <c r="D20" s="147"/>
      <c r="E20" s="145" t="s">
        <v>188</v>
      </c>
      <c r="F20" s="179">
        <f>MEDIAN(F8:F16)</f>
        <v>1467421.5</v>
      </c>
      <c r="G20" s="149">
        <f t="shared" ref="G20:S20" si="4">MEDIAN(G8:G16)</f>
        <v>869683</v>
      </c>
      <c r="H20" s="150">
        <f t="shared" si="4"/>
        <v>0.60829205759163973</v>
      </c>
      <c r="I20" s="149">
        <f t="shared" si="4"/>
        <v>106568</v>
      </c>
      <c r="J20" s="151">
        <f t="shared" si="4"/>
        <v>35.799204981493915</v>
      </c>
      <c r="K20" s="152">
        <f t="shared" si="4"/>
        <v>1.4818857699086323</v>
      </c>
      <c r="L20" s="149">
        <f t="shared" si="4"/>
        <v>13319</v>
      </c>
      <c r="M20" s="149">
        <f t="shared" si="4"/>
        <v>13225</v>
      </c>
      <c r="N20" s="149">
        <f t="shared" si="4"/>
        <v>4.62</v>
      </c>
      <c r="O20" s="150">
        <f t="shared" si="4"/>
        <v>4.6199999999999998E-2</v>
      </c>
      <c r="P20" s="167">
        <f t="shared" si="4"/>
        <v>1.46</v>
      </c>
      <c r="Q20" s="150">
        <f t="shared" si="4"/>
        <v>0.10532999999999999</v>
      </c>
      <c r="R20" s="150">
        <f t="shared" si="4"/>
        <v>0.13020000000000001</v>
      </c>
      <c r="S20" s="175">
        <f t="shared" si="4"/>
        <v>0.12667544501248024</v>
      </c>
    </row>
    <row r="21" spans="2:19" x14ac:dyDescent="0.2">
      <c r="B21" s="157" t="s">
        <v>199</v>
      </c>
      <c r="C21" s="192">
        <v>6.9800000000000001E-3</v>
      </c>
      <c r="D21" s="147"/>
      <c r="E21" s="157" t="s">
        <v>1</v>
      </c>
      <c r="F21" s="180">
        <f>MAX(F8:F16)</f>
        <v>2687379</v>
      </c>
      <c r="G21" s="160">
        <f t="shared" ref="G21:S21" si="5">MAX(G8:G16)</f>
        <v>1517601</v>
      </c>
      <c r="H21" s="161">
        <f t="shared" si="5"/>
        <v>0.86232072067723387</v>
      </c>
      <c r="I21" s="160">
        <f t="shared" si="5"/>
        <v>188076</v>
      </c>
      <c r="J21" s="162">
        <f t="shared" si="5"/>
        <v>198.74833555259653</v>
      </c>
      <c r="K21" s="163">
        <f t="shared" si="5"/>
        <v>2.5781801450390067</v>
      </c>
      <c r="L21" s="160">
        <f t="shared" si="5"/>
        <v>32474</v>
      </c>
      <c r="M21" s="160">
        <f t="shared" si="5"/>
        <v>36431</v>
      </c>
      <c r="N21" s="160">
        <f t="shared" si="5"/>
        <v>10.72</v>
      </c>
      <c r="O21" s="161">
        <f t="shared" si="5"/>
        <v>0.14549999999999999</v>
      </c>
      <c r="P21" s="176">
        <f t="shared" si="5"/>
        <v>1.92</v>
      </c>
      <c r="Q21" s="161">
        <f t="shared" si="5"/>
        <v>0.13246999999999998</v>
      </c>
      <c r="R21" s="161">
        <f t="shared" si="5"/>
        <v>0.19</v>
      </c>
      <c r="S21" s="177">
        <f t="shared" si="5"/>
        <v>0.20634682835128007</v>
      </c>
    </row>
    <row r="23" spans="2:19" x14ac:dyDescent="0.2">
      <c r="B23" s="111" t="s">
        <v>173</v>
      </c>
    </row>
    <row r="24" spans="2:19" x14ac:dyDescent="0.2">
      <c r="B24" s="112" t="s">
        <v>145</v>
      </c>
    </row>
    <row r="25" spans="2:19" x14ac:dyDescent="0.2">
      <c r="B25" s="132"/>
      <c r="C25" s="133"/>
      <c r="D25" s="133"/>
      <c r="E25" s="133"/>
      <c r="F25" s="134"/>
      <c r="G25" s="134"/>
      <c r="H25" s="134"/>
      <c r="I25" s="134" t="s">
        <v>146</v>
      </c>
      <c r="J25" s="134"/>
      <c r="K25" s="134"/>
      <c r="L25" s="134" t="s">
        <v>131</v>
      </c>
      <c r="M25" s="134"/>
      <c r="N25" s="134"/>
      <c r="O25" s="135" t="s">
        <v>147</v>
      </c>
      <c r="P25" s="135" t="s">
        <v>182</v>
      </c>
      <c r="Q25" s="135" t="s">
        <v>178</v>
      </c>
      <c r="R25" s="134" t="s">
        <v>174</v>
      </c>
      <c r="S25" s="136"/>
    </row>
    <row r="26" spans="2:19" x14ac:dyDescent="0.2">
      <c r="B26" s="137"/>
      <c r="C26" s="138"/>
      <c r="D26" s="139" t="s">
        <v>148</v>
      </c>
      <c r="E26" s="139" t="s">
        <v>149</v>
      </c>
      <c r="F26" s="139" t="s">
        <v>144</v>
      </c>
      <c r="G26" s="139" t="s">
        <v>177</v>
      </c>
      <c r="H26" s="139" t="s">
        <v>184</v>
      </c>
      <c r="I26" s="140">
        <v>43921</v>
      </c>
      <c r="J26" s="141" t="s">
        <v>175</v>
      </c>
      <c r="K26" s="142" t="s">
        <v>176</v>
      </c>
      <c r="L26" s="141" t="s">
        <v>185</v>
      </c>
      <c r="M26" s="141" t="s">
        <v>186</v>
      </c>
      <c r="N26" s="141" t="s">
        <v>183</v>
      </c>
      <c r="O26" s="141" t="s">
        <v>151</v>
      </c>
      <c r="P26" s="141" t="s">
        <v>179</v>
      </c>
      <c r="Q26" s="141" t="s">
        <v>84</v>
      </c>
      <c r="R26" s="141" t="s">
        <v>186</v>
      </c>
      <c r="S26" s="143" t="s">
        <v>7</v>
      </c>
    </row>
    <row r="27" spans="2:19" x14ac:dyDescent="0.2">
      <c r="B27" s="137" t="s">
        <v>152</v>
      </c>
      <c r="C27" s="139" t="s">
        <v>153</v>
      </c>
      <c r="D27" s="139" t="s">
        <v>154</v>
      </c>
      <c r="E27" s="139" t="s">
        <v>155</v>
      </c>
      <c r="F27" s="139" t="s">
        <v>43</v>
      </c>
      <c r="G27" s="139"/>
      <c r="H27" s="139" t="s">
        <v>43</v>
      </c>
      <c r="I27" s="138"/>
      <c r="J27" s="139"/>
      <c r="K27" s="139"/>
      <c r="L27" s="138"/>
      <c r="M27" s="138"/>
      <c r="N27" s="138"/>
      <c r="O27" s="139" t="s">
        <v>187</v>
      </c>
      <c r="P27" s="138"/>
      <c r="Q27" s="138"/>
      <c r="R27" s="138"/>
      <c r="S27" s="144"/>
    </row>
    <row r="28" spans="2:19" x14ac:dyDescent="0.2">
      <c r="B28" s="145" t="s">
        <v>156</v>
      </c>
      <c r="C28" s="146" t="s">
        <v>157</v>
      </c>
      <c r="D28" s="147">
        <v>50.35</v>
      </c>
      <c r="E28" s="148">
        <v>2113.6999999999998</v>
      </c>
      <c r="F28" s="149">
        <v>2219800</v>
      </c>
      <c r="G28" s="149">
        <v>1224218</v>
      </c>
      <c r="H28" s="150">
        <f>G28/F28</f>
        <v>0.55149923416524016</v>
      </c>
      <c r="I28" s="149">
        <v>148894</v>
      </c>
      <c r="J28" s="151">
        <f>I28/E28</f>
        <v>70.442352273264902</v>
      </c>
      <c r="K28" s="152">
        <f>D28/J28</f>
        <v>0.71476886241218573</v>
      </c>
      <c r="L28" s="149">
        <v>4657</v>
      </c>
      <c r="M28" s="149">
        <v>2217</v>
      </c>
      <c r="N28" s="151"/>
      <c r="O28" s="155">
        <f>M28/L28-1</f>
        <v>-0.52394245222246083</v>
      </c>
      <c r="P28" s="154">
        <v>1.92</v>
      </c>
      <c r="Q28" s="155">
        <f>P28*$C$19+$C$21</f>
        <v>0.12025999999999999</v>
      </c>
      <c r="R28" s="155">
        <v>0.06</v>
      </c>
      <c r="S28" s="156">
        <f t="shared" ref="S28:S36" si="6">K28*(Q28-O28)+O28</f>
        <v>-6.3486598284272056E-2</v>
      </c>
    </row>
    <row r="29" spans="2:19" x14ac:dyDescent="0.2">
      <c r="B29" s="145" t="s">
        <v>158</v>
      </c>
      <c r="C29" s="146" t="s">
        <v>159</v>
      </c>
      <c r="D29" s="147">
        <v>23.29</v>
      </c>
      <c r="E29" s="148">
        <v>429.4</v>
      </c>
      <c r="F29" s="149">
        <v>176719</v>
      </c>
      <c r="G29" s="149">
        <v>148946</v>
      </c>
      <c r="H29" s="150">
        <f t="shared" ref="H29:H34" si="7">G29/F29</f>
        <v>0.84284089430112208</v>
      </c>
      <c r="I29" s="149">
        <v>13639</v>
      </c>
      <c r="J29" s="151">
        <f>I29/E29</f>
        <v>31.762925011644157</v>
      </c>
      <c r="K29" s="152">
        <f>D29/J29</f>
        <v>0.73324481266955044</v>
      </c>
      <c r="L29" s="149">
        <v>427</v>
      </c>
      <c r="M29" s="149">
        <v>12</v>
      </c>
      <c r="N29" s="151"/>
      <c r="O29" s="155">
        <f>M29/L29-1</f>
        <v>-0.97189695550351285</v>
      </c>
      <c r="P29" s="154">
        <v>1.84</v>
      </c>
      <c r="Q29" s="155">
        <f t="shared" ref="Q29:Q36" si="8">P29*$C$19+$C$21</f>
        <v>0.11554</v>
      </c>
      <c r="R29" s="155">
        <v>4.0000000000000001E-3</v>
      </c>
      <c r="S29" s="156">
        <f t="shared" si="6"/>
        <v>-0.17453944877539329</v>
      </c>
    </row>
    <row r="30" spans="2:19" x14ac:dyDescent="0.2">
      <c r="B30" s="145" t="s">
        <v>160</v>
      </c>
      <c r="C30" s="146" t="s">
        <v>161</v>
      </c>
      <c r="D30" s="147">
        <v>40.99</v>
      </c>
      <c r="E30" s="148">
        <v>1576</v>
      </c>
      <c r="F30" s="149">
        <v>947795</v>
      </c>
      <c r="G30" s="149">
        <v>415800</v>
      </c>
      <c r="H30" s="150">
        <f t="shared" si="7"/>
        <v>0.43870246203029134</v>
      </c>
      <c r="I30" s="149">
        <v>68194</v>
      </c>
      <c r="J30" s="151">
        <f>I30/E30</f>
        <v>43.270304568527919</v>
      </c>
      <c r="K30" s="152">
        <f>D30/J30</f>
        <v>0.94730093556617889</v>
      </c>
      <c r="L30" s="149">
        <v>2085</v>
      </c>
      <c r="M30" s="149">
        <v>1590</v>
      </c>
      <c r="N30" s="151"/>
      <c r="O30" s="155">
        <f t="shared" ref="O30:O36" si="9">M30/L30-1</f>
        <v>-0.23741007194244601</v>
      </c>
      <c r="P30" s="154">
        <v>1.48</v>
      </c>
      <c r="Q30" s="155">
        <f t="shared" si="8"/>
        <v>9.4299999999999995E-2</v>
      </c>
      <c r="R30" s="155">
        <v>9.7000000000000003E-2</v>
      </c>
      <c r="S30" s="156">
        <f t="shared" si="6"/>
        <v>7.6819189545357602E-2</v>
      </c>
    </row>
    <row r="31" spans="2:19" x14ac:dyDescent="0.2">
      <c r="B31" s="145" t="s">
        <v>162</v>
      </c>
      <c r="C31" s="146" t="s">
        <v>163</v>
      </c>
      <c r="D31" s="147">
        <v>29.95</v>
      </c>
      <c r="E31" s="146">
        <v>4135.3</v>
      </c>
      <c r="F31" s="149">
        <v>1981349</v>
      </c>
      <c r="G31" s="149">
        <v>1264700</v>
      </c>
      <c r="H31" s="150">
        <f t="shared" si="7"/>
        <v>0.63830248986927596</v>
      </c>
      <c r="I31" s="149">
        <v>134787</v>
      </c>
      <c r="J31" s="151">
        <f>I31/E31</f>
        <v>32.594249510313638</v>
      </c>
      <c r="K31" s="152">
        <f>D31/J31</f>
        <v>0.91887374153293722</v>
      </c>
      <c r="L31" s="149">
        <v>2546</v>
      </c>
      <c r="M31" s="149">
        <v>42</v>
      </c>
      <c r="N31" s="151"/>
      <c r="O31" s="155">
        <f t="shared" si="9"/>
        <v>-0.98350353495679499</v>
      </c>
      <c r="P31" s="154">
        <v>1.35</v>
      </c>
      <c r="Q31" s="155">
        <f t="shared" si="8"/>
        <v>8.6629999999999999E-2</v>
      </c>
      <c r="R31" s="155">
        <v>1.1999999999999999E-3</v>
      </c>
      <c r="S31" s="156">
        <f t="shared" si="6"/>
        <v>-1.8592975117648347E-4</v>
      </c>
    </row>
    <row r="32" spans="2:19" x14ac:dyDescent="0.2">
      <c r="B32" s="145" t="s">
        <v>164</v>
      </c>
      <c r="C32" s="146" t="s">
        <v>165</v>
      </c>
      <c r="D32" s="147">
        <v>24.82</v>
      </c>
      <c r="E32" s="146">
        <v>8862.7000000000007</v>
      </c>
      <c r="F32" s="149">
        <v>2619954</v>
      </c>
      <c r="G32" s="149">
        <v>1564000</v>
      </c>
      <c r="H32" s="150">
        <f t="shared" si="7"/>
        <v>0.59695704581072795</v>
      </c>
      <c r="I32" s="149">
        <v>171700</v>
      </c>
      <c r="J32" s="151">
        <f>I32/E32</f>
        <v>19.373328669592787</v>
      </c>
      <c r="K32" s="152">
        <f>D32/J32</f>
        <v>1.2811427722772277</v>
      </c>
      <c r="L32" s="149">
        <v>6748</v>
      </c>
      <c r="M32" s="149">
        <v>3541</v>
      </c>
      <c r="N32" s="151">
        <v>0.4</v>
      </c>
      <c r="O32" s="155">
        <f t="shared" si="9"/>
        <v>-0.47525192649673975</v>
      </c>
      <c r="P32" s="154">
        <f>P12</f>
        <v>1.7</v>
      </c>
      <c r="Q32" s="155">
        <f t="shared" si="8"/>
        <v>0.10727999999999999</v>
      </c>
      <c r="R32" s="155">
        <v>8.3199999999999996E-2</v>
      </c>
      <c r="S32" s="156">
        <f t="shared" si="6"/>
        <v>0.27105464075528762</v>
      </c>
    </row>
    <row r="33" spans="2:19" x14ac:dyDescent="0.2">
      <c r="B33" s="145" t="s">
        <v>166</v>
      </c>
      <c r="C33" s="146" t="s">
        <v>167</v>
      </c>
      <c r="D33" s="147">
        <v>98.07</v>
      </c>
      <c r="E33" s="146">
        <v>3100.7</v>
      </c>
      <c r="F33" s="149">
        <v>3139431</v>
      </c>
      <c r="G33" s="149">
        <v>1599920</v>
      </c>
      <c r="H33" s="150">
        <f t="shared" si="7"/>
        <v>0.50962101094115464</v>
      </c>
      <c r="I33" s="149">
        <v>184988</v>
      </c>
      <c r="J33" s="151">
        <f>I33/E33</f>
        <v>59.660076756861358</v>
      </c>
      <c r="K33" s="152">
        <f>D33/J33</f>
        <v>1.6438128365083138</v>
      </c>
      <c r="L33" s="149">
        <v>8620</v>
      </c>
      <c r="M33" s="149">
        <v>2865</v>
      </c>
      <c r="N33" s="151">
        <v>0.78</v>
      </c>
      <c r="O33" s="155">
        <f t="shared" si="9"/>
        <v>-0.66763341067285387</v>
      </c>
      <c r="P33" s="154">
        <v>1.29</v>
      </c>
      <c r="Q33" s="155">
        <f t="shared" si="8"/>
        <v>8.3089999999999997E-2</v>
      </c>
      <c r="R33" s="155">
        <v>0.05</v>
      </c>
      <c r="S33" s="156">
        <f t="shared" si="6"/>
        <v>0.56641536845848584</v>
      </c>
    </row>
    <row r="34" spans="2:19" x14ac:dyDescent="0.2">
      <c r="B34" s="157" t="s">
        <v>168</v>
      </c>
      <c r="C34" s="158" t="s">
        <v>169</v>
      </c>
      <c r="D34" s="159">
        <v>38.51</v>
      </c>
      <c r="E34" s="158">
        <v>1519</v>
      </c>
      <c r="F34" s="160">
        <v>542909</v>
      </c>
      <c r="G34" s="160">
        <v>403669</v>
      </c>
      <c r="H34" s="161">
        <f t="shared" si="7"/>
        <v>0.74352976281476268</v>
      </c>
      <c r="I34" s="160">
        <v>35848</v>
      </c>
      <c r="J34" s="162">
        <f>I34/E34</f>
        <v>23.599736668861095</v>
      </c>
      <c r="K34" s="163">
        <f>D34/J34</f>
        <v>1.6317978687792902</v>
      </c>
      <c r="L34" s="160">
        <v>1408</v>
      </c>
      <c r="M34" s="160">
        <v>1088</v>
      </c>
      <c r="N34" s="162"/>
      <c r="O34" s="165">
        <f t="shared" si="9"/>
        <v>-0.22727272727272729</v>
      </c>
      <c r="P34" s="164">
        <v>1.3</v>
      </c>
      <c r="Q34" s="165">
        <f t="shared" si="8"/>
        <v>8.3680000000000004E-2</v>
      </c>
      <c r="R34" s="165">
        <v>0.126</v>
      </c>
      <c r="S34" s="166">
        <f t="shared" si="6"/>
        <v>0.28013927038201691</v>
      </c>
    </row>
    <row r="35" spans="2:19" ht="5" customHeight="1" x14ac:dyDescent="0.2">
      <c r="B35" s="112"/>
      <c r="C35" s="112"/>
      <c r="D35" s="114"/>
      <c r="E35" s="112"/>
      <c r="F35" s="115"/>
      <c r="G35" s="115"/>
      <c r="H35" s="120"/>
      <c r="I35" s="115"/>
      <c r="J35" s="117"/>
      <c r="K35" s="118"/>
      <c r="L35" s="115"/>
      <c r="M35" s="115"/>
      <c r="N35" s="117"/>
      <c r="O35" s="116"/>
      <c r="P35" s="119"/>
      <c r="Q35" s="116"/>
      <c r="R35" s="116"/>
      <c r="S35" s="116"/>
    </row>
    <row r="36" spans="2:19" x14ac:dyDescent="0.2">
      <c r="B36" s="122" t="s">
        <v>170</v>
      </c>
      <c r="C36" s="123" t="s">
        <v>171</v>
      </c>
      <c r="D36" s="124">
        <v>191.18</v>
      </c>
      <c r="E36" s="123">
        <v>361.1</v>
      </c>
      <c r="F36" s="125">
        <v>1090000</v>
      </c>
      <c r="G36" s="125">
        <v>595000</v>
      </c>
      <c r="H36" s="126">
        <f t="shared" ref="H36" si="10">G36/F36</f>
        <v>0.54587155963302747</v>
      </c>
      <c r="I36" s="125">
        <v>74442</v>
      </c>
      <c r="J36" s="127">
        <f>I36/E36</f>
        <v>206.15342010523401</v>
      </c>
      <c r="K36" s="128">
        <f>D36/J36</f>
        <v>0.92736758818946297</v>
      </c>
      <c r="L36" s="125">
        <v>1724</v>
      </c>
      <c r="M36" s="125">
        <v>1123</v>
      </c>
      <c r="N36" s="127"/>
      <c r="O36" s="130">
        <f t="shared" ref="O36" si="11">M36/L36-1</f>
        <v>-0.34860788863109049</v>
      </c>
      <c r="P36" s="129">
        <v>1.44</v>
      </c>
      <c r="Q36" s="130">
        <f t="shared" si="8"/>
        <v>9.1939999999999994E-2</v>
      </c>
      <c r="R36" s="130">
        <v>0.06</v>
      </c>
      <c r="S36" s="131">
        <f t="shared" si="6"/>
        <v>5.994194433068406E-2</v>
      </c>
    </row>
    <row r="38" spans="2:19" x14ac:dyDescent="0.2">
      <c r="E38" s="181" t="s">
        <v>2</v>
      </c>
      <c r="F38" s="178">
        <f>MIN(F28:F36)</f>
        <v>176719</v>
      </c>
      <c r="G38" s="169">
        <f t="shared" ref="G38:S38" si="12">MIN(G28:G36)</f>
        <v>148946</v>
      </c>
      <c r="H38" s="170">
        <f t="shared" si="12"/>
        <v>0.43870246203029134</v>
      </c>
      <c r="I38" s="169">
        <f t="shared" si="12"/>
        <v>13639</v>
      </c>
      <c r="J38" s="171">
        <f t="shared" si="12"/>
        <v>19.373328669592787</v>
      </c>
      <c r="K38" s="172">
        <f t="shared" si="12"/>
        <v>0.71476886241218573</v>
      </c>
      <c r="L38" s="169">
        <f t="shared" si="12"/>
        <v>427</v>
      </c>
      <c r="M38" s="169">
        <f t="shared" si="12"/>
        <v>12</v>
      </c>
      <c r="N38" s="169">
        <f t="shared" si="12"/>
        <v>0.4</v>
      </c>
      <c r="O38" s="170">
        <f t="shared" si="12"/>
        <v>-0.98350353495679499</v>
      </c>
      <c r="P38" s="173">
        <f t="shared" si="12"/>
        <v>1.29</v>
      </c>
      <c r="Q38" s="170">
        <f t="shared" si="12"/>
        <v>8.3089999999999997E-2</v>
      </c>
      <c r="R38" s="170">
        <f t="shared" si="12"/>
        <v>1.1999999999999999E-3</v>
      </c>
      <c r="S38" s="174">
        <f t="shared" si="12"/>
        <v>-0.17453944877539329</v>
      </c>
    </row>
    <row r="39" spans="2:19" x14ac:dyDescent="0.2">
      <c r="E39" s="182" t="s">
        <v>189</v>
      </c>
      <c r="F39" s="179">
        <f>AVERAGE(F28:F34, F36)</f>
        <v>1589744.625</v>
      </c>
      <c r="G39" s="149">
        <f t="shared" ref="G39:S39" si="13">AVERAGE(G28:G34, G36)</f>
        <v>902031.625</v>
      </c>
      <c r="H39" s="150">
        <f t="shared" si="13"/>
        <v>0.60841555744570019</v>
      </c>
      <c r="I39" s="149">
        <f t="shared" si="13"/>
        <v>104061.5</v>
      </c>
      <c r="J39" s="151">
        <f t="shared" si="13"/>
        <v>60.857049195537485</v>
      </c>
      <c r="K39" s="152">
        <f t="shared" si="13"/>
        <v>1.0997886772418934</v>
      </c>
      <c r="L39" s="149">
        <f t="shared" si="13"/>
        <v>3526.875</v>
      </c>
      <c r="M39" s="149">
        <f t="shared" si="13"/>
        <v>1559.75</v>
      </c>
      <c r="N39" s="149">
        <f t="shared" si="13"/>
        <v>0.59000000000000008</v>
      </c>
      <c r="O39" s="150">
        <f t="shared" si="13"/>
        <v>-0.55443987096232827</v>
      </c>
      <c r="P39" s="167">
        <f t="shared" si="13"/>
        <v>1.5399999999999998</v>
      </c>
      <c r="Q39" s="150">
        <f t="shared" si="13"/>
        <v>9.7839999999999996E-2</v>
      </c>
      <c r="R39" s="150">
        <f t="shared" si="13"/>
        <v>6.0174999999999999E-2</v>
      </c>
      <c r="S39" s="175">
        <f t="shared" si="13"/>
        <v>0.12701980458262377</v>
      </c>
    </row>
    <row r="40" spans="2:19" x14ac:dyDescent="0.2">
      <c r="E40" s="182" t="s">
        <v>188</v>
      </c>
      <c r="F40" s="179">
        <f>MEDIAN(F28:F36)</f>
        <v>1535674.5</v>
      </c>
      <c r="G40" s="149">
        <f t="shared" ref="G40:S40" si="14">MEDIAN(G28:G36)</f>
        <v>909609</v>
      </c>
      <c r="H40" s="150">
        <f t="shared" si="14"/>
        <v>0.57422813998798405</v>
      </c>
      <c r="I40" s="149">
        <f t="shared" si="14"/>
        <v>104614.5</v>
      </c>
      <c r="J40" s="151">
        <f t="shared" si="14"/>
        <v>37.932277039420782</v>
      </c>
      <c r="K40" s="152">
        <f t="shared" si="14"/>
        <v>0.93733426187782087</v>
      </c>
      <c r="L40" s="149">
        <f t="shared" si="14"/>
        <v>2315.5</v>
      </c>
      <c r="M40" s="149">
        <f t="shared" si="14"/>
        <v>1356.5</v>
      </c>
      <c r="N40" s="149">
        <f t="shared" si="14"/>
        <v>0.59000000000000008</v>
      </c>
      <c r="O40" s="150">
        <f t="shared" si="14"/>
        <v>-0.49959718935960029</v>
      </c>
      <c r="P40" s="167">
        <f t="shared" si="14"/>
        <v>1.46</v>
      </c>
      <c r="Q40" s="150">
        <f t="shared" si="14"/>
        <v>9.3119999999999994E-2</v>
      </c>
      <c r="R40" s="150">
        <f t="shared" si="14"/>
        <v>0.06</v>
      </c>
      <c r="S40" s="175">
        <f t="shared" si="14"/>
        <v>6.8380566938020831E-2</v>
      </c>
    </row>
    <row r="41" spans="2:19" x14ac:dyDescent="0.2">
      <c r="E41" s="183" t="s">
        <v>1</v>
      </c>
      <c r="F41" s="180">
        <f>MAX(F28:F36)</f>
        <v>3139431</v>
      </c>
      <c r="G41" s="160">
        <f t="shared" ref="G41:S41" si="15">MAX(G28:G36)</f>
        <v>1599920</v>
      </c>
      <c r="H41" s="161">
        <f t="shared" si="15"/>
        <v>0.84284089430112208</v>
      </c>
      <c r="I41" s="160">
        <f t="shared" si="15"/>
        <v>184988</v>
      </c>
      <c r="J41" s="162">
        <f t="shared" si="15"/>
        <v>206.15342010523401</v>
      </c>
      <c r="K41" s="163">
        <f t="shared" si="15"/>
        <v>1.6438128365083138</v>
      </c>
      <c r="L41" s="160">
        <f t="shared" si="15"/>
        <v>8620</v>
      </c>
      <c r="M41" s="160">
        <f t="shared" si="15"/>
        <v>3541</v>
      </c>
      <c r="N41" s="160">
        <f t="shared" si="15"/>
        <v>0.78</v>
      </c>
      <c r="O41" s="161">
        <f t="shared" si="15"/>
        <v>-0.22727272727272729</v>
      </c>
      <c r="P41" s="176">
        <f t="shared" si="15"/>
        <v>1.92</v>
      </c>
      <c r="Q41" s="161">
        <f t="shared" si="15"/>
        <v>0.12025999999999999</v>
      </c>
      <c r="R41" s="161">
        <f t="shared" si="15"/>
        <v>0.126</v>
      </c>
      <c r="S41" s="177">
        <f t="shared" si="15"/>
        <v>0.56641536845848584</v>
      </c>
    </row>
    <row r="49" spans="2:13" x14ac:dyDescent="0.2">
      <c r="B49" s="145" t="s">
        <v>156</v>
      </c>
      <c r="D49" s="35">
        <v>0.51100000000000001</v>
      </c>
    </row>
    <row r="50" spans="2:13" x14ac:dyDescent="0.2">
      <c r="B50" s="145" t="s">
        <v>158</v>
      </c>
      <c r="D50" s="35">
        <v>0.61099999999999999</v>
      </c>
    </row>
    <row r="51" spans="2:13" x14ac:dyDescent="0.2">
      <c r="B51" s="145" t="s">
        <v>160</v>
      </c>
      <c r="D51" s="38">
        <v>0.77</v>
      </c>
    </row>
    <row r="52" spans="2:13" x14ac:dyDescent="0.2">
      <c r="B52" s="145" t="s">
        <v>162</v>
      </c>
      <c r="D52" s="38">
        <v>0.73</v>
      </c>
    </row>
    <row r="53" spans="2:13" x14ac:dyDescent="0.2">
      <c r="B53" s="145" t="s">
        <v>164</v>
      </c>
      <c r="C53" s="35"/>
      <c r="D53" s="35">
        <v>0.59</v>
      </c>
      <c r="E53" s="35"/>
      <c r="F53" s="35"/>
    </row>
    <row r="54" spans="2:13" x14ac:dyDescent="0.2">
      <c r="B54" s="145" t="s">
        <v>166</v>
      </c>
      <c r="D54" s="38">
        <v>0.55000000000000004</v>
      </c>
    </row>
    <row r="55" spans="2:13" x14ac:dyDescent="0.2">
      <c r="B55" s="157" t="s">
        <v>168</v>
      </c>
      <c r="D55" s="35">
        <v>0.55400000000000005</v>
      </c>
    </row>
    <row r="56" spans="2:13" x14ac:dyDescent="0.2">
      <c r="B56" s="112"/>
    </row>
    <row r="57" spans="2:13" x14ac:dyDescent="0.2">
      <c r="B57" s="122" t="s">
        <v>170</v>
      </c>
      <c r="D57" s="38">
        <v>0.74</v>
      </c>
    </row>
    <row r="59" spans="2:13" x14ac:dyDescent="0.2">
      <c r="D59" t="s">
        <v>190</v>
      </c>
      <c r="F59" t="s">
        <v>191</v>
      </c>
      <c r="I59" t="s">
        <v>192</v>
      </c>
      <c r="L59" t="s">
        <v>193</v>
      </c>
    </row>
    <row r="60" spans="2:13" ht="18" x14ac:dyDescent="0.2">
      <c r="C60" s="184">
        <v>2019</v>
      </c>
      <c r="D60" s="185">
        <v>25998</v>
      </c>
      <c r="E60" s="49"/>
      <c r="F60" s="184">
        <v>2019</v>
      </c>
      <c r="G60" s="185">
        <v>18171</v>
      </c>
      <c r="I60" s="184">
        <v>2019</v>
      </c>
      <c r="J60" s="185">
        <v>1718</v>
      </c>
      <c r="L60" s="184">
        <v>2019</v>
      </c>
      <c r="M60" s="185">
        <v>8512</v>
      </c>
    </row>
    <row r="61" spans="2:13" ht="18" x14ac:dyDescent="0.2">
      <c r="C61" s="184">
        <v>2018</v>
      </c>
      <c r="D61" s="185">
        <v>26696</v>
      </c>
      <c r="E61" s="49"/>
      <c r="F61" s="184">
        <v>2018</v>
      </c>
      <c r="G61" s="185">
        <v>16671</v>
      </c>
      <c r="I61" s="184">
        <v>2018</v>
      </c>
      <c r="J61" s="185">
        <v>1692</v>
      </c>
      <c r="L61" s="184">
        <v>2018</v>
      </c>
      <c r="M61" s="185">
        <v>8222</v>
      </c>
    </row>
    <row r="62" spans="2:13" ht="18" x14ac:dyDescent="0.2">
      <c r="C62" s="184">
        <v>2017</v>
      </c>
      <c r="D62" s="185">
        <v>16618</v>
      </c>
      <c r="E62" s="49"/>
      <c r="F62" s="184">
        <v>2017</v>
      </c>
      <c r="G62" s="185">
        <v>-8048</v>
      </c>
      <c r="I62" s="184">
        <v>2017</v>
      </c>
      <c r="J62" s="185">
        <v>1638</v>
      </c>
      <c r="L62" s="184">
        <v>2017</v>
      </c>
      <c r="M62" s="185">
        <v>5588</v>
      </c>
    </row>
    <row r="63" spans="2:13" ht="18" x14ac:dyDescent="0.2">
      <c r="C63" s="184">
        <v>2016</v>
      </c>
      <c r="D63" s="185">
        <v>16140</v>
      </c>
      <c r="E63" s="49"/>
      <c r="F63" s="184">
        <v>2016</v>
      </c>
      <c r="G63" s="185">
        <v>13640</v>
      </c>
      <c r="I63" s="184">
        <v>2016</v>
      </c>
      <c r="J63" s="185">
        <v>1031</v>
      </c>
      <c r="L63" s="184">
        <v>2016</v>
      </c>
      <c r="M63" s="185">
        <v>5508</v>
      </c>
    </row>
    <row r="64" spans="2:13" ht="18" x14ac:dyDescent="0.2">
      <c r="C64" s="184">
        <v>2015</v>
      </c>
      <c r="D64" s="185">
        <v>14427</v>
      </c>
      <c r="E64" s="49"/>
      <c r="F64" s="184">
        <v>2015</v>
      </c>
      <c r="G64" s="185">
        <v>16249</v>
      </c>
      <c r="I64" s="184">
        <v>2015</v>
      </c>
      <c r="J64" s="185">
        <v>833</v>
      </c>
      <c r="L64" s="184">
        <v>2015</v>
      </c>
      <c r="M64" s="185">
        <v>5671</v>
      </c>
    </row>
    <row r="65" spans="3:13" ht="18" x14ac:dyDescent="0.2">
      <c r="C65" s="184">
        <v>2014</v>
      </c>
      <c r="D65" s="185">
        <v>4476</v>
      </c>
      <c r="E65" s="49"/>
      <c r="F65" s="184">
        <v>2014</v>
      </c>
      <c r="G65" s="185">
        <v>6688</v>
      </c>
      <c r="I65" s="184">
        <v>2014</v>
      </c>
      <c r="J65" s="185">
        <v>865</v>
      </c>
      <c r="L65" s="184">
        <v>2014</v>
      </c>
      <c r="M65" s="185">
        <v>3152</v>
      </c>
    </row>
    <row r="66" spans="3:13" ht="18" x14ac:dyDescent="0.2">
      <c r="C66" s="184">
        <v>2013</v>
      </c>
      <c r="D66" s="185">
        <v>10082</v>
      </c>
      <c r="E66" s="49"/>
      <c r="F66" s="184">
        <v>2013</v>
      </c>
      <c r="G66" s="185">
        <v>13465</v>
      </c>
      <c r="I66" s="184">
        <v>2013</v>
      </c>
      <c r="J66" s="185">
        <v>-3426</v>
      </c>
      <c r="L66" s="184">
        <v>2013</v>
      </c>
      <c r="M66" s="185">
        <v>2655</v>
      </c>
    </row>
    <row r="67" spans="3:13" ht="18" x14ac:dyDescent="0.2">
      <c r="C67" s="184">
        <v>2012</v>
      </c>
      <c r="D67" s="185">
        <v>2760</v>
      </c>
      <c r="E67" s="49"/>
      <c r="F67" s="184">
        <v>2012</v>
      </c>
      <c r="G67" s="185">
        <v>7515</v>
      </c>
      <c r="I67" s="184">
        <v>2012</v>
      </c>
      <c r="J67" s="185">
        <v>643</v>
      </c>
      <c r="L67" s="184">
        <v>2012</v>
      </c>
      <c r="M67" s="185">
        <v>-30</v>
      </c>
    </row>
    <row r="68" spans="3:13" ht="18" x14ac:dyDescent="0.2">
      <c r="C68" s="184">
        <v>2011</v>
      </c>
      <c r="D68" s="185">
        <v>85</v>
      </c>
      <c r="E68" s="49"/>
      <c r="F68" s="184">
        <v>2011</v>
      </c>
      <c r="G68" s="185">
        <v>11041</v>
      </c>
      <c r="I68" s="184">
        <v>2011</v>
      </c>
      <c r="J68" s="185">
        <v>506</v>
      </c>
      <c r="L68" s="184">
        <v>2011</v>
      </c>
      <c r="M68" s="185">
        <v>2067</v>
      </c>
    </row>
    <row r="69" spans="3:13" ht="18" x14ac:dyDescent="0.2">
      <c r="C69" s="184">
        <v>2010</v>
      </c>
      <c r="D69" s="185">
        <v>-3599</v>
      </c>
      <c r="E69" s="49"/>
      <c r="F69" s="184">
        <v>2010</v>
      </c>
      <c r="G69" s="185">
        <v>10593</v>
      </c>
      <c r="J69" s="50">
        <f>(J60/J68)^(1/9)-1</f>
        <v>0.14547561728065772</v>
      </c>
      <c r="L69" s="184">
        <v>2010</v>
      </c>
      <c r="M69" s="185">
        <v>3594</v>
      </c>
    </row>
    <row r="70" spans="3:13" ht="18" x14ac:dyDescent="0.2">
      <c r="C70" s="184">
        <v>2009</v>
      </c>
      <c r="D70" s="185">
        <v>-2204</v>
      </c>
      <c r="E70" s="49"/>
      <c r="G70" s="50">
        <f>(G60/G69)^(1/10)-1</f>
        <v>5.5445920519815672E-2</v>
      </c>
      <c r="L70" s="184">
        <v>2009</v>
      </c>
      <c r="M70" s="185">
        <v>-907</v>
      </c>
    </row>
    <row r="71" spans="3:13" ht="18" x14ac:dyDescent="0.2">
      <c r="C71" s="184">
        <v>2008</v>
      </c>
      <c r="D71" s="185">
        <v>2487</v>
      </c>
      <c r="E71" s="49"/>
      <c r="L71" s="184">
        <v>2008</v>
      </c>
      <c r="M71" s="185">
        <v>1495</v>
      </c>
    </row>
    <row r="72" spans="3:13" ht="18" x14ac:dyDescent="0.2">
      <c r="C72" s="184">
        <v>2007</v>
      </c>
      <c r="D72" s="185">
        <v>14692</v>
      </c>
      <c r="E72" s="49"/>
      <c r="L72" s="184">
        <v>2007</v>
      </c>
      <c r="M72" s="185">
        <v>2976</v>
      </c>
    </row>
    <row r="73" spans="3:13" ht="18" x14ac:dyDescent="0.2">
      <c r="C73" s="184">
        <v>2006</v>
      </c>
      <c r="D73" s="185">
        <v>21111</v>
      </c>
      <c r="E73" s="50"/>
      <c r="L73" s="184">
        <v>2006</v>
      </c>
      <c r="M73" s="185">
        <v>7453</v>
      </c>
    </row>
    <row r="74" spans="3:13" ht="18" x14ac:dyDescent="0.2">
      <c r="C74" s="184">
        <v>2005</v>
      </c>
      <c r="D74" s="185">
        <v>16447</v>
      </c>
      <c r="L74" s="184">
        <v>2005</v>
      </c>
      <c r="M74" s="185">
        <v>4939</v>
      </c>
    </row>
    <row r="75" spans="3:13" x14ac:dyDescent="0.2">
      <c r="D75" s="50">
        <f>(D60/D74)^(1/COUNT(C60:C74))-1</f>
        <v>3.0995769245492966E-2</v>
      </c>
      <c r="M75" s="50">
        <f>(M60/M74)^(1/15)-1</f>
        <v>3.6954035117800599E-2</v>
      </c>
    </row>
    <row r="80" spans="3:13" x14ac:dyDescent="0.2">
      <c r="C80" t="s">
        <v>194</v>
      </c>
      <c r="F80" t="s">
        <v>195</v>
      </c>
      <c r="I80" t="s">
        <v>196</v>
      </c>
      <c r="L80" t="s">
        <v>197</v>
      </c>
    </row>
    <row r="81" spans="3:13" ht="18" x14ac:dyDescent="0.2">
      <c r="C81" s="184">
        <v>2019</v>
      </c>
      <c r="D81" s="185">
        <v>17938</v>
      </c>
      <c r="F81" s="184">
        <v>2019</v>
      </c>
      <c r="G81" s="185">
        <v>34642</v>
      </c>
      <c r="I81" s="184">
        <v>2019</v>
      </c>
      <c r="J81" s="185">
        <v>6583</v>
      </c>
      <c r="L81" s="184">
        <v>2019</v>
      </c>
      <c r="M81" s="185">
        <v>7897</v>
      </c>
    </row>
    <row r="82" spans="3:13" ht="18" x14ac:dyDescent="0.2">
      <c r="C82" s="184">
        <v>2018</v>
      </c>
      <c r="D82" s="185">
        <v>20689</v>
      </c>
      <c r="F82" s="184">
        <v>2018</v>
      </c>
      <c r="G82" s="185">
        <v>30709</v>
      </c>
      <c r="I82" s="184">
        <v>2018</v>
      </c>
      <c r="J82" s="185">
        <v>6784</v>
      </c>
      <c r="L82" s="184">
        <v>2018</v>
      </c>
      <c r="M82" s="185">
        <v>9860</v>
      </c>
    </row>
    <row r="83" spans="3:13" ht="18" x14ac:dyDescent="0.2">
      <c r="C83" s="184">
        <v>2017</v>
      </c>
      <c r="D83" s="185">
        <v>20554</v>
      </c>
      <c r="F83" s="184">
        <v>2017</v>
      </c>
      <c r="G83" s="185">
        <v>22567</v>
      </c>
      <c r="I83" s="184">
        <v>2017</v>
      </c>
      <c r="J83" s="185">
        <v>5913</v>
      </c>
      <c r="L83" s="184">
        <v>2017</v>
      </c>
      <c r="M83" s="185">
        <v>3685</v>
      </c>
    </row>
    <row r="84" spans="3:13" ht="18" x14ac:dyDescent="0.2">
      <c r="C84" s="184">
        <v>2016</v>
      </c>
      <c r="D84" s="185">
        <v>20373</v>
      </c>
      <c r="F84" s="184">
        <v>2016</v>
      </c>
      <c r="G84" s="185">
        <v>22834</v>
      </c>
      <c r="I84" s="184">
        <v>2016</v>
      </c>
      <c r="J84" s="185">
        <v>5589</v>
      </c>
      <c r="L84" s="184">
        <v>2016</v>
      </c>
      <c r="M84" s="185">
        <v>7087</v>
      </c>
    </row>
    <row r="85" spans="3:13" ht="18" x14ac:dyDescent="0.2">
      <c r="C85" s="184">
        <v>2015</v>
      </c>
      <c r="D85" s="185">
        <v>21470</v>
      </c>
      <c r="F85" s="184">
        <v>2015</v>
      </c>
      <c r="G85" s="185">
        <v>22651</v>
      </c>
      <c r="I85" s="184">
        <v>2015</v>
      </c>
      <c r="J85" s="185">
        <v>5608</v>
      </c>
      <c r="L85" s="184">
        <v>2015</v>
      </c>
      <c r="M85" s="185">
        <v>5568</v>
      </c>
    </row>
    <row r="86" spans="3:13" ht="18" x14ac:dyDescent="0.2">
      <c r="C86" s="184">
        <v>2014</v>
      </c>
      <c r="D86" s="185">
        <v>21821</v>
      </c>
      <c r="F86" s="184">
        <v>2014</v>
      </c>
      <c r="G86" s="185">
        <v>20077</v>
      </c>
      <c r="I86" s="184">
        <v>2014</v>
      </c>
      <c r="J86" s="185">
        <v>5583</v>
      </c>
      <c r="L86" s="184">
        <v>2014</v>
      </c>
      <c r="M86" s="185">
        <v>8077</v>
      </c>
    </row>
    <row r="87" spans="3:13" ht="18" x14ac:dyDescent="0.2">
      <c r="C87" s="184">
        <v>2013</v>
      </c>
      <c r="D87" s="185">
        <v>20889</v>
      </c>
      <c r="F87" s="184">
        <v>2013</v>
      </c>
      <c r="G87" s="185">
        <v>16557</v>
      </c>
      <c r="I87" s="184">
        <v>2013</v>
      </c>
      <c r="J87" s="185">
        <v>5552</v>
      </c>
      <c r="L87" s="184">
        <v>2013</v>
      </c>
      <c r="M87" s="185">
        <v>7726</v>
      </c>
    </row>
    <row r="88" spans="3:13" ht="18" x14ac:dyDescent="0.2">
      <c r="C88" s="184">
        <v>2012</v>
      </c>
      <c r="D88" s="185">
        <v>17999</v>
      </c>
      <c r="F88" s="184">
        <v>2012</v>
      </c>
      <c r="G88" s="185">
        <v>19877</v>
      </c>
      <c r="I88" s="184">
        <v>2012</v>
      </c>
      <c r="J88" s="185">
        <v>5383</v>
      </c>
      <c r="L88" s="184">
        <v>2012</v>
      </c>
      <c r="M88" s="185">
        <v>7292</v>
      </c>
    </row>
    <row r="89" spans="3:13" ht="18" x14ac:dyDescent="0.2">
      <c r="C89" s="184">
        <v>2011</v>
      </c>
      <c r="D89" s="185">
        <v>15025</v>
      </c>
      <c r="F89" s="184">
        <v>2011</v>
      </c>
      <c r="G89" s="185">
        <v>17568</v>
      </c>
      <c r="I89" s="184">
        <v>2011</v>
      </c>
      <c r="J89" s="185">
        <v>4721</v>
      </c>
      <c r="L89" s="184">
        <v>2011</v>
      </c>
      <c r="M89" s="185">
        <v>2510</v>
      </c>
    </row>
    <row r="90" spans="3:13" ht="18" x14ac:dyDescent="0.2">
      <c r="C90" s="184">
        <v>2010</v>
      </c>
      <c r="D90" s="185">
        <v>11632</v>
      </c>
      <c r="F90" s="184">
        <v>2010</v>
      </c>
      <c r="G90" s="185">
        <v>15764</v>
      </c>
      <c r="I90" s="184">
        <v>2010</v>
      </c>
      <c r="J90" s="185">
        <v>3332</v>
      </c>
      <c r="L90" s="184">
        <v>2010</v>
      </c>
      <c r="M90" s="185">
        <v>7713</v>
      </c>
    </row>
    <row r="91" spans="3:13" ht="18" x14ac:dyDescent="0.2">
      <c r="C91" s="184">
        <v>2009</v>
      </c>
      <c r="D91" s="185">
        <v>7990</v>
      </c>
      <c r="F91" s="184">
        <v>2009</v>
      </c>
      <c r="G91" s="185">
        <v>8774</v>
      </c>
      <c r="I91" s="184">
        <v>2009</v>
      </c>
      <c r="J91" s="185">
        <v>1803</v>
      </c>
      <c r="L91" s="184">
        <v>2009</v>
      </c>
      <c r="M91" s="185">
        <v>12192</v>
      </c>
    </row>
    <row r="92" spans="3:13" ht="18" x14ac:dyDescent="0.2">
      <c r="C92" s="184">
        <v>2008</v>
      </c>
      <c r="D92" s="185">
        <v>2369</v>
      </c>
      <c r="F92" s="184">
        <v>2008</v>
      </c>
      <c r="G92" s="185">
        <v>4742</v>
      </c>
      <c r="I92" s="184">
        <v>2008</v>
      </c>
      <c r="J92" s="185">
        <v>2819</v>
      </c>
      <c r="L92" s="184">
        <v>2008</v>
      </c>
      <c r="M92" s="185">
        <v>2041</v>
      </c>
    </row>
    <row r="93" spans="3:13" ht="18" x14ac:dyDescent="0.2">
      <c r="C93" s="184">
        <v>2007</v>
      </c>
      <c r="D93" s="185">
        <v>8057</v>
      </c>
      <c r="F93" s="184">
        <v>2007</v>
      </c>
      <c r="G93" s="185">
        <v>14924</v>
      </c>
      <c r="I93" s="184">
        <v>2007</v>
      </c>
      <c r="J93" s="185">
        <v>4258</v>
      </c>
      <c r="L93" s="184">
        <v>2007</v>
      </c>
      <c r="M93" s="185">
        <v>11407</v>
      </c>
    </row>
    <row r="94" spans="3:13" ht="18" x14ac:dyDescent="0.2">
      <c r="C94" s="184">
        <v>2006</v>
      </c>
      <c r="D94" s="185">
        <v>8420</v>
      </c>
      <c r="F94" s="184">
        <v>2006</v>
      </c>
      <c r="G94" s="185">
        <v>14440</v>
      </c>
      <c r="I94" s="184">
        <v>2006</v>
      </c>
      <c r="J94" s="185">
        <v>4703</v>
      </c>
      <c r="L94" s="184">
        <v>2006</v>
      </c>
      <c r="M94" s="185">
        <v>9398</v>
      </c>
    </row>
    <row r="95" spans="3:13" ht="18" x14ac:dyDescent="0.2">
      <c r="C95" s="184">
        <v>2005</v>
      </c>
      <c r="D95" s="185">
        <v>7671</v>
      </c>
      <c r="F95" s="184">
        <v>2005</v>
      </c>
      <c r="G95" s="185">
        <v>8470</v>
      </c>
      <c r="I95" s="184">
        <v>2005</v>
      </c>
      <c r="J95" s="185">
        <v>4489</v>
      </c>
      <c r="L95" s="184">
        <v>2005</v>
      </c>
      <c r="M95" s="185">
        <v>5609</v>
      </c>
    </row>
    <row r="96" spans="3:13" x14ac:dyDescent="0.2">
      <c r="D96" s="50">
        <f>(D81/D95)^(1/15)-1</f>
        <v>5.8265900426956563E-2</v>
      </c>
      <c r="G96" s="50">
        <f>(G81/G95)^(1/15)-1</f>
        <v>9.8452554425623395E-2</v>
      </c>
      <c r="J96" s="50">
        <f>(J81/J95)^(1/15)-1</f>
        <v>2.5852568063770898E-2</v>
      </c>
      <c r="M96" s="50">
        <f>(M81/M95)^(1/15)-1</f>
        <v>2.3069442604300328E-2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EC95D-1302-6649-B3C9-7F0641B265F1}">
  <dimension ref="B1:J35"/>
  <sheetViews>
    <sheetView workbookViewId="0">
      <selection activeCell="B3" sqref="B3"/>
    </sheetView>
  </sheetViews>
  <sheetFormatPr baseColWidth="10" defaultRowHeight="16" x14ac:dyDescent="0.2"/>
  <cols>
    <col min="2" max="3" width="3.33203125" customWidth="1"/>
    <col min="4" max="4" width="39.5" customWidth="1"/>
  </cols>
  <sheetData>
    <row r="1" spans="2:10" ht="19" x14ac:dyDescent="0.25">
      <c r="B1" s="51" t="s">
        <v>77</v>
      </c>
    </row>
    <row r="3" spans="2:10" x14ac:dyDescent="0.2">
      <c r="B3" s="9"/>
      <c r="C3" s="9"/>
      <c r="D3" s="52"/>
      <c r="E3" s="53"/>
      <c r="F3" s="54"/>
      <c r="G3" s="54"/>
      <c r="H3" s="54"/>
      <c r="I3" s="55"/>
      <c r="J3" s="56"/>
    </row>
    <row r="4" spans="2:10" x14ac:dyDescent="0.2">
      <c r="B4" s="57" t="s">
        <v>78</v>
      </c>
      <c r="C4" s="57"/>
      <c r="D4" s="57"/>
      <c r="E4" s="58"/>
      <c r="F4" s="58"/>
      <c r="G4" s="58"/>
      <c r="H4" s="58"/>
      <c r="I4" s="58"/>
      <c r="J4" s="58"/>
    </row>
    <row r="5" spans="2:10" x14ac:dyDescent="0.2">
      <c r="B5" s="58" t="s">
        <v>79</v>
      </c>
      <c r="C5" s="58"/>
      <c r="D5" s="58"/>
      <c r="E5" s="59">
        <v>500</v>
      </c>
      <c r="F5" s="60">
        <f>E5+F27</f>
        <v>430</v>
      </c>
      <c r="G5" s="60">
        <f>F5+G27</f>
        <v>450</v>
      </c>
      <c r="H5" s="60">
        <f>G5+H27</f>
        <v>470</v>
      </c>
      <c r="I5" s="60">
        <f>H5+I27</f>
        <v>470</v>
      </c>
      <c r="J5" s="60">
        <f>I5+J27</f>
        <v>563</v>
      </c>
    </row>
    <row r="6" spans="2:10" x14ac:dyDescent="0.2">
      <c r="B6" s="61" t="s">
        <v>80</v>
      </c>
      <c r="C6" s="58"/>
      <c r="D6" s="58"/>
      <c r="E6" s="59">
        <v>0</v>
      </c>
      <c r="F6" s="59">
        <v>100</v>
      </c>
      <c r="G6" s="60">
        <f>F6+G33</f>
        <v>98</v>
      </c>
      <c r="H6" s="60">
        <f>G6+H33</f>
        <v>91</v>
      </c>
      <c r="I6" s="60">
        <f>H6+I33</f>
        <v>93</v>
      </c>
      <c r="J6" s="60">
        <f>I6-J26</f>
        <v>0</v>
      </c>
    </row>
    <row r="7" spans="2:10" x14ac:dyDescent="0.2">
      <c r="B7" s="62" t="s">
        <v>81</v>
      </c>
      <c r="C7" s="58"/>
      <c r="D7" s="58"/>
      <c r="E7" s="60">
        <f t="shared" ref="E7:J7" si="0">E35</f>
        <v>0</v>
      </c>
      <c r="F7" s="60">
        <f t="shared" si="0"/>
        <v>5</v>
      </c>
      <c r="G7" s="60">
        <f t="shared" si="0"/>
        <v>3</v>
      </c>
      <c r="H7" s="60">
        <f t="shared" si="0"/>
        <v>0</v>
      </c>
      <c r="I7" s="60">
        <f t="shared" si="0"/>
        <v>0</v>
      </c>
      <c r="J7" s="60">
        <f t="shared" si="0"/>
        <v>0</v>
      </c>
    </row>
    <row r="8" spans="2:10" x14ac:dyDescent="0.2">
      <c r="B8" s="63" t="s">
        <v>82</v>
      </c>
      <c r="C8" s="58"/>
      <c r="D8" s="58"/>
      <c r="E8" s="64">
        <f t="shared" ref="E8:J8" si="1">E6-E7</f>
        <v>0</v>
      </c>
      <c r="F8" s="64">
        <f t="shared" si="1"/>
        <v>95</v>
      </c>
      <c r="G8" s="64">
        <f t="shared" si="1"/>
        <v>95</v>
      </c>
      <c r="H8" s="64">
        <f t="shared" si="1"/>
        <v>91</v>
      </c>
      <c r="I8" s="64">
        <f t="shared" si="1"/>
        <v>93</v>
      </c>
      <c r="J8" s="64">
        <f t="shared" si="1"/>
        <v>0</v>
      </c>
    </row>
    <row r="9" spans="2:10" ht="17" thickBot="1" x14ac:dyDescent="0.25">
      <c r="B9" s="57" t="s">
        <v>9</v>
      </c>
      <c r="C9" s="57"/>
      <c r="D9" s="57"/>
      <c r="E9" s="65">
        <f t="shared" ref="E9:J9" si="2">E5+E8</f>
        <v>500</v>
      </c>
      <c r="F9" s="65">
        <f t="shared" si="2"/>
        <v>525</v>
      </c>
      <c r="G9" s="65">
        <f t="shared" si="2"/>
        <v>545</v>
      </c>
      <c r="H9" s="65">
        <f t="shared" si="2"/>
        <v>561</v>
      </c>
      <c r="I9" s="65">
        <f t="shared" si="2"/>
        <v>563</v>
      </c>
      <c r="J9" s="65">
        <f t="shared" si="2"/>
        <v>563</v>
      </c>
    </row>
    <row r="10" spans="2:10" ht="17" thickTop="1" x14ac:dyDescent="0.2">
      <c r="B10" s="58"/>
      <c r="C10" s="58"/>
      <c r="D10" s="58"/>
      <c r="E10" s="58"/>
      <c r="F10" s="58"/>
      <c r="G10" s="58"/>
      <c r="H10" s="58"/>
      <c r="I10" s="66"/>
      <c r="J10" s="58"/>
    </row>
    <row r="11" spans="2:10" x14ac:dyDescent="0.2">
      <c r="B11" s="58" t="s">
        <v>83</v>
      </c>
      <c r="C11" s="58"/>
      <c r="D11" s="58"/>
      <c r="E11" s="59">
        <v>410</v>
      </c>
      <c r="F11" s="60">
        <f>E11</f>
        <v>410</v>
      </c>
      <c r="G11" s="60">
        <f>F11</f>
        <v>410</v>
      </c>
      <c r="H11" s="60">
        <f>G11</f>
        <v>410</v>
      </c>
      <c r="I11" s="60">
        <f>H11</f>
        <v>410</v>
      </c>
      <c r="J11" s="60">
        <f>I11</f>
        <v>410</v>
      </c>
    </row>
    <row r="12" spans="2:10" x14ac:dyDescent="0.2">
      <c r="B12" s="58" t="s">
        <v>84</v>
      </c>
      <c r="C12" s="58"/>
      <c r="D12" s="58"/>
      <c r="E12" s="59">
        <v>90</v>
      </c>
      <c r="F12" s="60">
        <f>E12+F22</f>
        <v>115</v>
      </c>
      <c r="G12" s="60">
        <f>F12+G22</f>
        <v>135</v>
      </c>
      <c r="H12" s="60">
        <f>G12+H22</f>
        <v>151</v>
      </c>
      <c r="I12" s="60">
        <f>H12+I22</f>
        <v>153</v>
      </c>
      <c r="J12" s="60">
        <f>I12+J22</f>
        <v>153</v>
      </c>
    </row>
    <row r="13" spans="2:10" ht="17" thickBot="1" x14ac:dyDescent="0.25">
      <c r="B13" s="57" t="s">
        <v>62</v>
      </c>
      <c r="C13" s="57"/>
      <c r="D13" s="57"/>
      <c r="E13" s="65">
        <f t="shared" ref="E13:J13" si="3">SUM(E11:E12)</f>
        <v>500</v>
      </c>
      <c r="F13" s="65">
        <f t="shared" si="3"/>
        <v>525</v>
      </c>
      <c r="G13" s="65">
        <f t="shared" si="3"/>
        <v>545</v>
      </c>
      <c r="H13" s="65">
        <f t="shared" si="3"/>
        <v>561</v>
      </c>
      <c r="I13" s="65">
        <f t="shared" si="3"/>
        <v>563</v>
      </c>
      <c r="J13" s="65">
        <f t="shared" si="3"/>
        <v>563</v>
      </c>
    </row>
    <row r="14" spans="2:10" ht="17" thickTop="1" x14ac:dyDescent="0.2">
      <c r="B14" s="58" t="s">
        <v>85</v>
      </c>
      <c r="C14" s="58"/>
      <c r="D14" s="58"/>
      <c r="E14" s="60">
        <f t="shared" ref="E14:J14" si="4">E9-E13</f>
        <v>0</v>
      </c>
      <c r="F14" s="60">
        <f t="shared" si="4"/>
        <v>0</v>
      </c>
      <c r="G14" s="60">
        <f t="shared" si="4"/>
        <v>0</v>
      </c>
      <c r="H14" s="60">
        <f t="shared" si="4"/>
        <v>0</v>
      </c>
      <c r="I14" s="60">
        <f t="shared" si="4"/>
        <v>0</v>
      </c>
      <c r="J14" s="60">
        <f t="shared" si="4"/>
        <v>0</v>
      </c>
    </row>
    <row r="15" spans="2:10" x14ac:dyDescent="0.2">
      <c r="B15" s="58"/>
      <c r="C15" s="58"/>
      <c r="D15" s="58"/>
      <c r="E15" s="67"/>
      <c r="F15" s="68"/>
      <c r="G15" s="69"/>
      <c r="H15" s="69"/>
      <c r="I15" s="70"/>
      <c r="J15" s="69"/>
    </row>
    <row r="16" spans="2:10" x14ac:dyDescent="0.2">
      <c r="B16" s="71" t="s">
        <v>86</v>
      </c>
      <c r="C16" s="71"/>
      <c r="D16" s="71"/>
      <c r="E16" s="72"/>
      <c r="F16" s="72"/>
      <c r="G16" s="72"/>
      <c r="H16" s="72"/>
      <c r="I16" s="72"/>
      <c r="J16" s="72"/>
    </row>
    <row r="17" spans="2:10" x14ac:dyDescent="0.2">
      <c r="B17" s="73" t="s">
        <v>87</v>
      </c>
      <c r="C17" s="73"/>
      <c r="D17" s="73"/>
      <c r="E17" s="73"/>
      <c r="F17" s="74">
        <v>30</v>
      </c>
      <c r="G17" s="74">
        <v>20</v>
      </c>
      <c r="H17" s="74">
        <v>20</v>
      </c>
      <c r="I17" s="74">
        <v>0</v>
      </c>
      <c r="J17" s="74">
        <v>0</v>
      </c>
    </row>
    <row r="18" spans="2:10" x14ac:dyDescent="0.2">
      <c r="B18" s="58"/>
      <c r="C18" s="58" t="s">
        <v>38</v>
      </c>
      <c r="D18" s="58" t="s">
        <v>88</v>
      </c>
      <c r="E18" s="58"/>
      <c r="F18" s="59">
        <v>0</v>
      </c>
      <c r="G18" s="59">
        <v>0</v>
      </c>
      <c r="H18" s="59">
        <v>0</v>
      </c>
      <c r="I18" s="59">
        <v>-2</v>
      </c>
      <c r="J18" s="59">
        <v>0</v>
      </c>
    </row>
    <row r="19" spans="2:10" x14ac:dyDescent="0.2">
      <c r="B19" s="58"/>
      <c r="C19" s="58" t="s">
        <v>89</v>
      </c>
      <c r="D19" s="58" t="s">
        <v>90</v>
      </c>
      <c r="E19" s="58"/>
      <c r="F19" s="59">
        <v>5</v>
      </c>
      <c r="G19" s="59">
        <v>0</v>
      </c>
      <c r="H19" s="59">
        <v>0</v>
      </c>
      <c r="I19" s="59">
        <v>0</v>
      </c>
      <c r="J19" s="59">
        <v>0</v>
      </c>
    </row>
    <row r="20" spans="2:10" x14ac:dyDescent="0.2">
      <c r="B20" s="75"/>
      <c r="C20" s="76" t="s">
        <v>91</v>
      </c>
      <c r="D20" s="75" t="s">
        <v>92</v>
      </c>
      <c r="E20" s="75"/>
      <c r="F20" s="77">
        <v>0</v>
      </c>
      <c r="G20" s="77">
        <v>0</v>
      </c>
      <c r="H20" s="77">
        <v>4</v>
      </c>
      <c r="I20" s="77">
        <v>0</v>
      </c>
      <c r="J20" s="77">
        <v>0</v>
      </c>
    </row>
    <row r="21" spans="2:10" x14ac:dyDescent="0.2">
      <c r="B21" s="75" t="s">
        <v>93</v>
      </c>
      <c r="C21" s="78"/>
      <c r="D21" s="78"/>
      <c r="E21" s="78"/>
      <c r="F21" s="64">
        <f>SUM(F18:F20)</f>
        <v>5</v>
      </c>
      <c r="G21" s="64">
        <f>SUM(G18:G20)</f>
        <v>0</v>
      </c>
      <c r="H21" s="64">
        <f>SUM(H18:H20)</f>
        <v>4</v>
      </c>
      <c r="I21" s="64">
        <f>SUM(I18:I20)</f>
        <v>-2</v>
      </c>
      <c r="J21" s="64">
        <f>SUM(J18:J20)</f>
        <v>0</v>
      </c>
    </row>
    <row r="22" spans="2:10" x14ac:dyDescent="0.2">
      <c r="B22" s="58" t="s">
        <v>94</v>
      </c>
      <c r="C22" s="58"/>
      <c r="D22" s="58"/>
      <c r="E22" s="58"/>
      <c r="F22" s="60">
        <f>F17-F21</f>
        <v>25</v>
      </c>
      <c r="G22" s="60">
        <f>G17-G21</f>
        <v>20</v>
      </c>
      <c r="H22" s="60">
        <f>H17-H21</f>
        <v>16</v>
      </c>
      <c r="I22" s="60">
        <f>I17-I21</f>
        <v>2</v>
      </c>
      <c r="J22" s="60">
        <f>J17-J21</f>
        <v>0</v>
      </c>
    </row>
    <row r="23" spans="2:10" x14ac:dyDescent="0.2">
      <c r="B23" s="58"/>
      <c r="C23" s="58"/>
      <c r="D23" s="58"/>
      <c r="E23" s="58"/>
      <c r="F23" s="58"/>
      <c r="G23" s="58"/>
      <c r="H23" s="58"/>
      <c r="I23" s="75"/>
      <c r="J23" s="58"/>
    </row>
    <row r="24" spans="2:10" x14ac:dyDescent="0.2">
      <c r="B24" s="79" t="s">
        <v>95</v>
      </c>
      <c r="C24" s="73"/>
      <c r="D24" s="73"/>
      <c r="E24" s="73"/>
      <c r="F24" s="73"/>
      <c r="G24" s="73"/>
      <c r="H24" s="73"/>
      <c r="I24" s="73"/>
      <c r="J24" s="73"/>
    </row>
    <row r="25" spans="2:10" x14ac:dyDescent="0.2">
      <c r="B25" s="58" t="s">
        <v>96</v>
      </c>
      <c r="C25" s="58"/>
      <c r="D25" s="58"/>
      <c r="E25" s="58"/>
      <c r="F25" s="58">
        <f>F17</f>
        <v>30</v>
      </c>
      <c r="G25" s="58">
        <f>G17</f>
        <v>20</v>
      </c>
      <c r="H25" s="58">
        <f>H17</f>
        <v>20</v>
      </c>
      <c r="I25" s="72">
        <f>I17</f>
        <v>0</v>
      </c>
      <c r="J25" s="72">
        <f>J17</f>
        <v>0</v>
      </c>
    </row>
    <row r="26" spans="2:10" x14ac:dyDescent="0.2">
      <c r="B26" s="58" t="s">
        <v>97</v>
      </c>
      <c r="C26" s="58"/>
      <c r="D26" s="58"/>
      <c r="E26" s="58"/>
      <c r="F26" s="59">
        <v>-100</v>
      </c>
      <c r="G26" s="59">
        <v>0</v>
      </c>
      <c r="H26" s="59">
        <v>0</v>
      </c>
      <c r="I26" s="59">
        <v>0</v>
      </c>
      <c r="J26" s="59">
        <v>93</v>
      </c>
    </row>
    <row r="27" spans="2:10" x14ac:dyDescent="0.2">
      <c r="B27" s="58" t="s">
        <v>98</v>
      </c>
      <c r="C27" s="58"/>
      <c r="D27" s="58"/>
      <c r="E27" s="58"/>
      <c r="F27" s="60">
        <f>SUM(F25:F26)</f>
        <v>-70</v>
      </c>
      <c r="G27" s="60">
        <f>SUM(G25:G26)</f>
        <v>20</v>
      </c>
      <c r="H27" s="60">
        <f>SUM(H25:H26)</f>
        <v>20</v>
      </c>
      <c r="I27" s="60">
        <f>SUM(I25:I26)</f>
        <v>0</v>
      </c>
      <c r="J27" s="60">
        <f>SUM(J25:J26)</f>
        <v>93</v>
      </c>
    </row>
    <row r="28" spans="2:10" x14ac:dyDescent="0.2">
      <c r="B28" s="58"/>
      <c r="C28" s="58"/>
      <c r="D28" s="58"/>
      <c r="E28" s="58"/>
      <c r="F28" s="58"/>
      <c r="G28" s="58"/>
      <c r="H28" s="58"/>
      <c r="I28" s="58"/>
      <c r="J28" s="58"/>
    </row>
    <row r="29" spans="2:10" x14ac:dyDescent="0.2">
      <c r="B29" s="57"/>
      <c r="C29" s="58"/>
      <c r="D29" s="58"/>
      <c r="E29" s="58"/>
      <c r="F29" s="58"/>
      <c r="G29" s="58"/>
      <c r="H29" s="58"/>
      <c r="I29" s="58"/>
      <c r="J29" s="58"/>
    </row>
    <row r="30" spans="2:10" x14ac:dyDescent="0.2">
      <c r="B30" s="57" t="s">
        <v>99</v>
      </c>
      <c r="C30" s="80"/>
      <c r="D30" s="75"/>
      <c r="E30" s="75"/>
      <c r="F30" s="75">
        <f>E35</f>
        <v>0</v>
      </c>
      <c r="G30" s="75">
        <f>F35</f>
        <v>5</v>
      </c>
      <c r="H30" s="75">
        <f>G35</f>
        <v>3</v>
      </c>
      <c r="I30" s="75">
        <f>H35</f>
        <v>0</v>
      </c>
      <c r="J30" s="75">
        <f>I35</f>
        <v>0</v>
      </c>
    </row>
    <row r="31" spans="2:10" x14ac:dyDescent="0.2">
      <c r="B31" s="81" t="s">
        <v>38</v>
      </c>
      <c r="C31" s="58" t="s">
        <v>100</v>
      </c>
      <c r="D31" s="58"/>
      <c r="E31" s="59">
        <v>0</v>
      </c>
      <c r="F31" s="59">
        <v>0</v>
      </c>
      <c r="G31" s="59">
        <v>-2</v>
      </c>
      <c r="H31" s="59">
        <v>-7</v>
      </c>
      <c r="I31" s="82">
        <v>0</v>
      </c>
      <c r="J31" s="82">
        <v>0</v>
      </c>
    </row>
    <row r="32" spans="2:10" x14ac:dyDescent="0.2">
      <c r="B32" s="75" t="s">
        <v>89</v>
      </c>
      <c r="C32" s="75" t="s">
        <v>101</v>
      </c>
      <c r="D32" s="75"/>
      <c r="E32" s="64">
        <f t="shared" ref="E32:J32" si="5">-E18</f>
        <v>0</v>
      </c>
      <c r="F32" s="64">
        <f t="shared" si="5"/>
        <v>0</v>
      </c>
      <c r="G32" s="64">
        <f t="shared" si="5"/>
        <v>0</v>
      </c>
      <c r="H32" s="64">
        <f t="shared" si="5"/>
        <v>0</v>
      </c>
      <c r="I32" s="64">
        <f t="shared" si="5"/>
        <v>2</v>
      </c>
      <c r="J32" s="64">
        <f t="shared" si="5"/>
        <v>0</v>
      </c>
    </row>
    <row r="33" spans="2:10" x14ac:dyDescent="0.2">
      <c r="B33" s="83" t="s">
        <v>102</v>
      </c>
      <c r="C33" s="83"/>
      <c r="D33" s="83"/>
      <c r="E33" s="83">
        <f t="shared" ref="E33:J33" si="6">E31+E32</f>
        <v>0</v>
      </c>
      <c r="F33" s="83">
        <f t="shared" si="6"/>
        <v>0</v>
      </c>
      <c r="G33" s="83">
        <f t="shared" si="6"/>
        <v>-2</v>
      </c>
      <c r="H33" s="83">
        <f t="shared" si="6"/>
        <v>-7</v>
      </c>
      <c r="I33" s="84">
        <f t="shared" si="6"/>
        <v>2</v>
      </c>
      <c r="J33" s="84">
        <f t="shared" si="6"/>
        <v>0</v>
      </c>
    </row>
    <row r="34" spans="2:10" x14ac:dyDescent="0.2">
      <c r="B34" s="75" t="s">
        <v>89</v>
      </c>
      <c r="C34" s="75" t="s">
        <v>90</v>
      </c>
      <c r="D34" s="75"/>
      <c r="E34" s="85">
        <f t="shared" ref="E34:J34" si="7">E19+E20+E18</f>
        <v>0</v>
      </c>
      <c r="F34" s="85">
        <f>F19+F20+F18</f>
        <v>5</v>
      </c>
      <c r="G34" s="85">
        <f t="shared" si="7"/>
        <v>0</v>
      </c>
      <c r="H34" s="85">
        <f t="shared" si="7"/>
        <v>4</v>
      </c>
      <c r="I34" s="85">
        <f t="shared" si="7"/>
        <v>-2</v>
      </c>
      <c r="J34" s="85">
        <f t="shared" si="7"/>
        <v>0</v>
      </c>
    </row>
    <row r="35" spans="2:10" x14ac:dyDescent="0.2">
      <c r="B35" s="57" t="s">
        <v>103</v>
      </c>
      <c r="C35" s="58"/>
      <c r="D35" s="58"/>
      <c r="E35" s="57">
        <f t="shared" ref="E35:J35" si="8">E30+SUM(E33:E34)</f>
        <v>0</v>
      </c>
      <c r="F35" s="57">
        <f t="shared" si="8"/>
        <v>5</v>
      </c>
      <c r="G35" s="57">
        <f t="shared" si="8"/>
        <v>3</v>
      </c>
      <c r="H35" s="57">
        <f t="shared" si="8"/>
        <v>0</v>
      </c>
      <c r="I35" s="86">
        <f t="shared" si="8"/>
        <v>0</v>
      </c>
      <c r="J35" s="71">
        <f t="shared" si="8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614FD-168B-B746-B1CF-1E98E02CA6FC}">
  <dimension ref="B2:P7"/>
  <sheetViews>
    <sheetView workbookViewId="0">
      <selection activeCell="P4" sqref="P4"/>
    </sheetView>
  </sheetViews>
  <sheetFormatPr baseColWidth="10" defaultRowHeight="16" x14ac:dyDescent="0.2"/>
  <cols>
    <col min="3" max="3" width="18.33203125" customWidth="1"/>
  </cols>
  <sheetData>
    <row r="2" spans="2:16" x14ac:dyDescent="0.2">
      <c r="D2">
        <v>2014</v>
      </c>
      <c r="E2">
        <v>2015</v>
      </c>
      <c r="F2">
        <v>2016</v>
      </c>
      <c r="G2">
        <v>2017</v>
      </c>
      <c r="H2">
        <v>2018</v>
      </c>
      <c r="L2">
        <v>2014</v>
      </c>
      <c r="M2">
        <v>2015</v>
      </c>
      <c r="N2">
        <v>2016</v>
      </c>
      <c r="O2">
        <v>2017</v>
      </c>
      <c r="P2">
        <v>2018</v>
      </c>
    </row>
    <row r="3" spans="2:16" x14ac:dyDescent="0.2">
      <c r="B3" t="s">
        <v>106</v>
      </c>
      <c r="D3" s="110">
        <v>6.5</v>
      </c>
      <c r="E3" s="110">
        <v>7</v>
      </c>
      <c r="F3" s="110">
        <v>6.3</v>
      </c>
      <c r="G3" s="110">
        <v>7.4</v>
      </c>
      <c r="H3" s="110">
        <v>7.9</v>
      </c>
      <c r="J3" t="s">
        <v>106</v>
      </c>
      <c r="L3" s="49">
        <f>D3/D$7</f>
        <v>0.18802429852473243</v>
      </c>
      <c r="M3" s="49">
        <f t="shared" ref="M3:P6" si="0">E3/E$7</f>
        <v>0.20685579196217491</v>
      </c>
      <c r="N3" s="49">
        <f t="shared" si="0"/>
        <v>0.20521172638436483</v>
      </c>
      <c r="O3" s="49">
        <f t="shared" si="0"/>
        <v>0.23052959501557632</v>
      </c>
      <c r="P3" s="49">
        <f t="shared" si="0"/>
        <v>0.21525885558583105</v>
      </c>
    </row>
    <row r="4" spans="2:16" x14ac:dyDescent="0.2">
      <c r="B4" t="s">
        <v>143</v>
      </c>
      <c r="D4" s="110">
        <v>15.2</v>
      </c>
      <c r="E4" s="110">
        <v>15.2</v>
      </c>
      <c r="F4" s="110">
        <v>14.5</v>
      </c>
      <c r="G4" s="110">
        <v>11.9</v>
      </c>
      <c r="H4" s="110">
        <v>13.5</v>
      </c>
      <c r="J4" t="s">
        <v>143</v>
      </c>
      <c r="L4" s="49">
        <f>D4/D$7</f>
        <v>0.43968759039629735</v>
      </c>
      <c r="M4" s="49">
        <f t="shared" si="0"/>
        <v>0.44917257683215123</v>
      </c>
      <c r="N4" s="49">
        <f t="shared" si="0"/>
        <v>0.47231270358306188</v>
      </c>
      <c r="O4" s="49">
        <f t="shared" si="0"/>
        <v>0.37071651090342678</v>
      </c>
      <c r="P4" s="49">
        <f t="shared" si="0"/>
        <v>0.36784741144414168</v>
      </c>
    </row>
    <row r="5" spans="2:16" x14ac:dyDescent="0.2">
      <c r="B5" t="s">
        <v>142</v>
      </c>
      <c r="D5" s="110">
        <v>6.83</v>
      </c>
      <c r="E5" s="110">
        <v>5.44</v>
      </c>
      <c r="F5" s="110">
        <v>4.0999999999999996</v>
      </c>
      <c r="G5" s="110">
        <v>6.6</v>
      </c>
      <c r="H5" s="110">
        <v>8.3000000000000007</v>
      </c>
      <c r="J5" t="s">
        <v>142</v>
      </c>
      <c r="L5" s="49">
        <f>D5/D$7</f>
        <v>0.19757014752675731</v>
      </c>
      <c r="M5" s="49">
        <f t="shared" si="0"/>
        <v>0.16075650118203308</v>
      </c>
      <c r="N5" s="49">
        <f t="shared" si="0"/>
        <v>0.13355048859934854</v>
      </c>
      <c r="O5" s="49">
        <f t="shared" si="0"/>
        <v>0.20560747663551399</v>
      </c>
      <c r="P5" s="49">
        <f t="shared" si="0"/>
        <v>0.22615803814713897</v>
      </c>
    </row>
    <row r="6" spans="2:16" x14ac:dyDescent="0.2">
      <c r="B6" t="s">
        <v>141</v>
      </c>
      <c r="D6" s="110">
        <v>6.04</v>
      </c>
      <c r="E6" s="110">
        <v>6.2</v>
      </c>
      <c r="F6" s="110">
        <v>5.8</v>
      </c>
      <c r="G6" s="110">
        <v>6.2</v>
      </c>
      <c r="H6" s="110">
        <v>7</v>
      </c>
      <c r="J6" t="s">
        <v>141</v>
      </c>
      <c r="L6" s="49">
        <f>D6/D$7</f>
        <v>0.17471796355221289</v>
      </c>
      <c r="M6" s="49">
        <f t="shared" si="0"/>
        <v>0.18321513002364065</v>
      </c>
      <c r="N6" s="49">
        <f t="shared" si="0"/>
        <v>0.18892508143322476</v>
      </c>
      <c r="O6" s="49">
        <f t="shared" si="0"/>
        <v>0.19314641744548286</v>
      </c>
      <c r="P6" s="49">
        <f t="shared" si="0"/>
        <v>0.19073569482288827</v>
      </c>
    </row>
    <row r="7" spans="2:16" x14ac:dyDescent="0.2">
      <c r="B7" t="s">
        <v>144</v>
      </c>
      <c r="D7" s="110">
        <f>SUM(D3:D6)</f>
        <v>34.57</v>
      </c>
      <c r="E7" s="110">
        <f t="shared" ref="E7:H7" si="1">SUM(E3:E6)</f>
        <v>33.840000000000003</v>
      </c>
      <c r="F7" s="110">
        <f t="shared" si="1"/>
        <v>30.7</v>
      </c>
      <c r="G7" s="110">
        <f t="shared" si="1"/>
        <v>32.1</v>
      </c>
      <c r="H7" s="110">
        <f t="shared" si="1"/>
        <v>36.700000000000003</v>
      </c>
      <c r="J7" t="s">
        <v>144</v>
      </c>
      <c r="L7" s="48">
        <f>SUM(L3:L6)</f>
        <v>1</v>
      </c>
      <c r="M7" s="48">
        <f t="shared" ref="M7" si="2">SUM(M3:M6)</f>
        <v>0.99999999999999989</v>
      </c>
      <c r="N7" s="48">
        <f t="shared" ref="N7" si="3">SUM(N3:N6)</f>
        <v>0.99999999999999989</v>
      </c>
      <c r="O7" s="48">
        <f t="shared" ref="O7" si="4">SUM(O3:O6)</f>
        <v>1</v>
      </c>
      <c r="P7" s="48">
        <f t="shared" ref="P7" si="5">SUM(P3:P6)</f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AEF9-BE56-5149-92F6-D6D05DCC8DAD}">
  <dimension ref="B2:AG49"/>
  <sheetViews>
    <sheetView workbookViewId="0">
      <selection activeCell="M6" sqref="M6"/>
    </sheetView>
  </sheetViews>
  <sheetFormatPr baseColWidth="10" defaultRowHeight="16" x14ac:dyDescent="0.2"/>
  <cols>
    <col min="11" max="11" width="7.5" bestFit="1" customWidth="1"/>
    <col min="12" max="13" width="10.83203125" customWidth="1"/>
  </cols>
  <sheetData>
    <row r="2" spans="2:14" x14ac:dyDescent="0.2">
      <c r="B2" s="43"/>
      <c r="C2" s="43"/>
      <c r="D2" s="43"/>
      <c r="E2" s="43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2:14" x14ac:dyDescent="0.2">
      <c r="B5" t="s">
        <v>46</v>
      </c>
      <c r="K5" t="s">
        <v>139</v>
      </c>
      <c r="L5" t="s">
        <v>0</v>
      </c>
      <c r="M5" t="s">
        <v>0</v>
      </c>
      <c r="N5" t="s">
        <v>140</v>
      </c>
    </row>
    <row r="6" spans="2:14" x14ac:dyDescent="0.2">
      <c r="B6" t="s">
        <v>45</v>
      </c>
      <c r="C6" t="s">
        <v>44</v>
      </c>
      <c r="K6" s="7">
        <f>ROUNDUP(MONTH(L6)/3,0)</f>
        <v>1</v>
      </c>
      <c r="L6" s="2">
        <v>42825</v>
      </c>
      <c r="M6" s="2" t="str">
        <f>"Q" &amp;INT((MONTH(L6)+2)/3) &amp; "-" &amp; YEAR(L6)</f>
        <v>Q1-2017</v>
      </c>
      <c r="N6" s="98">
        <v>2.3E-2</v>
      </c>
    </row>
    <row r="7" spans="2:14" x14ac:dyDescent="0.2">
      <c r="B7" s="43">
        <v>8.3333333333333329E-2</v>
      </c>
      <c r="C7" s="44">
        <v>8.0000000000000004E-4</v>
      </c>
      <c r="K7" s="7">
        <f>ROUNDUP(MONTH(L7)/3,0)</f>
        <v>2</v>
      </c>
      <c r="L7" s="2">
        <f>EOMONTH(L6,3)</f>
        <v>42916</v>
      </c>
      <c r="M7" s="2" t="str">
        <f t="shared" ref="M7:M25" si="0">"Q" &amp;INT((MONTH(L7)+2)/3) &amp; "-" &amp; YEAR(L7)</f>
        <v>Q2-2017</v>
      </c>
      <c r="N7" s="98">
        <v>2.1999999999999999E-2</v>
      </c>
    </row>
    <row r="8" spans="2:14" x14ac:dyDescent="0.2">
      <c r="B8" s="43">
        <v>0.16666666666666666</v>
      </c>
      <c r="C8" s="44">
        <v>8.9999999999999998E-4</v>
      </c>
      <c r="K8" s="7">
        <f>ROUNDUP(MONTH(L8)/3,0)</f>
        <v>3</v>
      </c>
      <c r="L8" s="2">
        <f t="shared" ref="L8:L24" si="1">EOMONTH(L7,3)</f>
        <v>43008</v>
      </c>
      <c r="M8" s="2" t="str">
        <f t="shared" si="0"/>
        <v>Q3-2017</v>
      </c>
      <c r="N8" s="98">
        <v>3.2000000000000001E-2</v>
      </c>
    </row>
    <row r="9" spans="2:14" x14ac:dyDescent="0.2">
      <c r="B9" s="43">
        <v>0.25</v>
      </c>
      <c r="C9" s="44">
        <v>1.1000000000000001E-3</v>
      </c>
      <c r="K9" s="7">
        <f>ROUNDUP(MONTH(L9)/3,0)</f>
        <v>4</v>
      </c>
      <c r="L9" s="2">
        <f t="shared" si="1"/>
        <v>43100</v>
      </c>
      <c r="M9" s="2" t="str">
        <f t="shared" si="0"/>
        <v>Q4-2017</v>
      </c>
      <c r="N9" s="98">
        <v>3.5000000000000003E-2</v>
      </c>
    </row>
    <row r="10" spans="2:14" x14ac:dyDescent="0.2">
      <c r="B10" s="43">
        <v>0.5</v>
      </c>
      <c r="C10" s="44">
        <v>1.2999999999999999E-3</v>
      </c>
      <c r="K10" s="7">
        <f>ROUNDUP(MONTH(L10)/3,0)</f>
        <v>1</v>
      </c>
      <c r="L10" s="2">
        <f t="shared" si="1"/>
        <v>43190</v>
      </c>
      <c r="M10" s="2" t="str">
        <f t="shared" si="0"/>
        <v>Q1-2018</v>
      </c>
      <c r="N10" s="98">
        <v>2.5000000000000001E-2</v>
      </c>
    </row>
    <row r="11" spans="2:14" x14ac:dyDescent="0.2">
      <c r="B11" s="11">
        <v>1</v>
      </c>
      <c r="C11" s="44">
        <v>1.6000000000000001E-3</v>
      </c>
      <c r="K11" s="7">
        <f>ROUNDUP(MONTH(L11)/3,0)</f>
        <v>2</v>
      </c>
      <c r="L11" s="2">
        <f t="shared" si="1"/>
        <v>43281</v>
      </c>
      <c r="M11" s="2" t="str">
        <f t="shared" si="0"/>
        <v>Q2-2018</v>
      </c>
      <c r="N11" s="98">
        <v>3.5000000000000003E-2</v>
      </c>
    </row>
    <row r="12" spans="2:14" x14ac:dyDescent="0.2">
      <c r="B12" s="11">
        <v>2</v>
      </c>
      <c r="C12" s="44">
        <v>2E-3</v>
      </c>
      <c r="K12" s="7">
        <f>ROUNDUP(MONTH(L12)/3,0)</f>
        <v>3</v>
      </c>
      <c r="L12" s="2">
        <f t="shared" si="1"/>
        <v>43373</v>
      </c>
      <c r="M12" s="2" t="str">
        <f t="shared" si="0"/>
        <v>Q3-2018</v>
      </c>
      <c r="N12" s="98">
        <v>2.9000000000000001E-2</v>
      </c>
    </row>
    <row r="13" spans="2:14" x14ac:dyDescent="0.2">
      <c r="B13" s="11">
        <v>3</v>
      </c>
      <c r="C13" s="44">
        <v>2.5999999999999999E-3</v>
      </c>
      <c r="K13" s="7">
        <f>ROUNDUP(MONTH(L13)/3,0)</f>
        <v>4</v>
      </c>
      <c r="L13" s="2">
        <f t="shared" si="1"/>
        <v>43465</v>
      </c>
      <c r="M13" s="2" t="str">
        <f t="shared" si="0"/>
        <v>Q4-2018</v>
      </c>
      <c r="N13" s="98">
        <v>1.0999999999999999E-2</v>
      </c>
    </row>
    <row r="14" spans="2:14" x14ac:dyDescent="0.2">
      <c r="B14" s="11">
        <v>5</v>
      </c>
      <c r="C14" s="44">
        <v>3.7000000000000002E-3</v>
      </c>
      <c r="K14" s="7">
        <f>ROUNDUP(MONTH(L14)/3,0)</f>
        <v>1</v>
      </c>
      <c r="L14" s="2">
        <f t="shared" si="1"/>
        <v>43555</v>
      </c>
      <c r="M14" s="2" t="str">
        <f t="shared" si="0"/>
        <v>Q1-2019</v>
      </c>
      <c r="N14" s="98">
        <v>3.1E-2</v>
      </c>
    </row>
    <row r="15" spans="2:14" x14ac:dyDescent="0.2">
      <c r="B15" s="11">
        <v>7</v>
      </c>
      <c r="C15" s="44">
        <v>5.1999999999999998E-3</v>
      </c>
      <c r="K15" s="7">
        <f>ROUNDUP(MONTH(L15)/3,0)</f>
        <v>2</v>
      </c>
      <c r="L15" s="2">
        <f t="shared" si="1"/>
        <v>43646</v>
      </c>
      <c r="M15" s="2" t="str">
        <f t="shared" si="0"/>
        <v>Q2-2019</v>
      </c>
      <c r="N15" s="98">
        <v>0.02</v>
      </c>
    </row>
    <row r="16" spans="2:14" x14ac:dyDescent="0.2">
      <c r="B16" s="11">
        <v>10</v>
      </c>
      <c r="C16" s="44">
        <v>6.1999999999999998E-3</v>
      </c>
      <c r="K16" s="7">
        <f>ROUNDUP(MONTH(L16)/3,0)</f>
        <v>3</v>
      </c>
      <c r="L16" s="2">
        <f t="shared" si="1"/>
        <v>43738</v>
      </c>
      <c r="M16" s="2" t="str">
        <f t="shared" si="0"/>
        <v>Q3-2019</v>
      </c>
      <c r="N16" s="98">
        <v>2.1000000000000001E-2</v>
      </c>
    </row>
    <row r="17" spans="2:33" x14ac:dyDescent="0.2">
      <c r="B17" s="11">
        <v>20</v>
      </c>
      <c r="C17" s="44">
        <v>0.01</v>
      </c>
      <c r="K17" s="7">
        <f>ROUNDUP(MONTH(L17)/3,0)</f>
        <v>4</v>
      </c>
      <c r="L17" s="2">
        <f t="shared" si="1"/>
        <v>43830</v>
      </c>
      <c r="M17" s="2" t="str">
        <f t="shared" si="0"/>
        <v>Q4-2019</v>
      </c>
      <c r="N17" s="98">
        <v>2.1000000000000001E-2</v>
      </c>
    </row>
    <row r="18" spans="2:33" x14ac:dyDescent="0.2">
      <c r="B18" s="11">
        <v>30</v>
      </c>
      <c r="C18" s="44">
        <v>1.2E-2</v>
      </c>
      <c r="K18" s="7">
        <f>ROUNDUP(MONTH(L18)/3,0)</f>
        <v>1</v>
      </c>
      <c r="L18" s="2">
        <f t="shared" si="1"/>
        <v>43921</v>
      </c>
      <c r="M18" s="2" t="str">
        <f t="shared" si="0"/>
        <v>Q1-2020</v>
      </c>
      <c r="N18" s="98">
        <v>-4.8000000000000001E-2</v>
      </c>
    </row>
    <row r="19" spans="2:33" x14ac:dyDescent="0.2">
      <c r="K19" s="7">
        <f>ROUNDUP(MONTH(L19)/3,0)</f>
        <v>2</v>
      </c>
      <c r="L19" s="2">
        <f t="shared" si="1"/>
        <v>44012</v>
      </c>
      <c r="M19" s="2" t="str">
        <f t="shared" si="0"/>
        <v>Q2-2020</v>
      </c>
      <c r="N19" s="98">
        <v>-0.253</v>
      </c>
    </row>
    <row r="20" spans="2:33" x14ac:dyDescent="0.2">
      <c r="K20" s="7">
        <f>ROUNDUP(MONTH(L20)/3,0)</f>
        <v>3</v>
      </c>
      <c r="L20" s="2">
        <f t="shared" si="1"/>
        <v>44104</v>
      </c>
      <c r="M20" s="2" t="str">
        <f t="shared" si="0"/>
        <v>Q3-2020</v>
      </c>
      <c r="N20" s="98">
        <v>6.2E-2</v>
      </c>
    </row>
    <row r="21" spans="2:33" x14ac:dyDescent="0.2">
      <c r="K21" s="7">
        <f>ROUNDUP(MONTH(L21)/3,0)</f>
        <v>4</v>
      </c>
      <c r="L21" s="2">
        <f t="shared" si="1"/>
        <v>44196</v>
      </c>
      <c r="M21" s="2" t="str">
        <f t="shared" si="0"/>
        <v>Q4-2020</v>
      </c>
      <c r="N21" s="98">
        <v>6.6000000000000003E-2</v>
      </c>
    </row>
    <row r="22" spans="2:33" x14ac:dyDescent="0.2">
      <c r="B22" s="2"/>
      <c r="C22" s="35"/>
      <c r="D22" s="35"/>
      <c r="K22" s="7">
        <f>ROUNDUP(MONTH(L22)/3,0)</f>
        <v>1</v>
      </c>
      <c r="L22" s="2">
        <f t="shared" si="1"/>
        <v>44286</v>
      </c>
      <c r="M22" s="2" t="str">
        <f t="shared" si="0"/>
        <v>Q1-2021</v>
      </c>
      <c r="N22" s="98">
        <v>7.1999999999999995E-2</v>
      </c>
    </row>
    <row r="23" spans="2:33" x14ac:dyDescent="0.2">
      <c r="B23" s="2"/>
      <c r="C23" s="35"/>
      <c r="D23" s="35"/>
      <c r="K23" s="7">
        <f>ROUNDUP(MONTH(L23)/3,0)</f>
        <v>2</v>
      </c>
      <c r="L23" s="2">
        <f t="shared" si="1"/>
        <v>44377</v>
      </c>
      <c r="M23" s="2" t="str">
        <f t="shared" si="0"/>
        <v>Q2-2021</v>
      </c>
      <c r="N23" s="98">
        <v>5.8000000000000003E-2</v>
      </c>
    </row>
    <row r="24" spans="2:33" x14ac:dyDescent="0.2">
      <c r="B24" s="2" t="s">
        <v>47</v>
      </c>
      <c r="C24" s="35" t="s">
        <v>218</v>
      </c>
      <c r="D24" s="35"/>
      <c r="K24" s="7">
        <f>ROUNDUP(MONTH(L24)/3,0)</f>
        <v>3</v>
      </c>
      <c r="L24" s="2">
        <f t="shared" si="1"/>
        <v>44469</v>
      </c>
      <c r="M24" s="2" t="str">
        <f t="shared" si="0"/>
        <v>Q3-2021</v>
      </c>
      <c r="N24" s="98">
        <v>4.3999999999999997E-2</v>
      </c>
    </row>
    <row r="25" spans="2:33" x14ac:dyDescent="0.2">
      <c r="B25" s="6">
        <v>35064</v>
      </c>
      <c r="C25" s="35">
        <v>4.2299999999999997E-2</v>
      </c>
      <c r="D25" s="35"/>
      <c r="K25" s="7">
        <f>ROUNDUP(MONTH(L25)/3,0)</f>
        <v>4</v>
      </c>
      <c r="L25" s="2">
        <f t="shared" ref="L25" si="2">EOMONTH(L24,3)</f>
        <v>44561</v>
      </c>
      <c r="M25" s="2" t="str">
        <f t="shared" si="0"/>
        <v>Q4-2021</v>
      </c>
      <c r="N25" s="98">
        <v>3.6999999999999998E-2</v>
      </c>
    </row>
    <row r="26" spans="2:33" x14ac:dyDescent="0.2">
      <c r="B26" s="6">
        <f>EOMONTH(B25, 12)</f>
        <v>35430</v>
      </c>
      <c r="C26" s="35">
        <v>4.2999999999999997E-2</v>
      </c>
      <c r="D26" s="35"/>
    </row>
    <row r="27" spans="2:33" x14ac:dyDescent="0.2">
      <c r="B27" s="6">
        <f t="shared" ref="B27:B49" si="3">EOMONTH(B26, 12)</f>
        <v>35795</v>
      </c>
      <c r="C27" s="35">
        <v>4.2999999999999997E-2</v>
      </c>
      <c r="D27" s="35"/>
    </row>
    <row r="28" spans="2:33" x14ac:dyDescent="0.2">
      <c r="B28" s="6">
        <f t="shared" si="3"/>
        <v>36160</v>
      </c>
      <c r="C28" s="35">
        <v>4.0399999999999998E-2</v>
      </c>
      <c r="D28" s="35"/>
      <c r="M28" t="s">
        <v>0</v>
      </c>
      <c r="N28" s="2">
        <v>42825</v>
      </c>
      <c r="O28" s="2">
        <f>EOMONTH(N28,3)</f>
        <v>42916</v>
      </c>
      <c r="P28" s="2">
        <f>EOMONTH(O28,3)</f>
        <v>43008</v>
      </c>
      <c r="Q28" s="2">
        <f>EOMONTH(P28,3)</f>
        <v>43100</v>
      </c>
      <c r="R28" s="2">
        <f>EOMONTH(Q28,3)</f>
        <v>43190</v>
      </c>
      <c r="S28" s="2">
        <f>EOMONTH(R28,3)</f>
        <v>43281</v>
      </c>
      <c r="T28" s="2">
        <f>EOMONTH(S28,3)</f>
        <v>43373</v>
      </c>
      <c r="U28" s="2">
        <f>EOMONTH(T28,3)</f>
        <v>43465</v>
      </c>
      <c r="V28" s="2">
        <f>EOMONTH(U28,3)</f>
        <v>43555</v>
      </c>
      <c r="W28" s="2">
        <f>EOMONTH(V28,3)</f>
        <v>43646</v>
      </c>
      <c r="X28" s="2">
        <f>EOMONTH(W28,3)</f>
        <v>43738</v>
      </c>
      <c r="Y28" s="2">
        <f>EOMONTH(X28,3)</f>
        <v>43830</v>
      </c>
      <c r="Z28" s="2">
        <f>EOMONTH(Y28,3)</f>
        <v>43921</v>
      </c>
      <c r="AA28" s="2">
        <f>EOMONTH(Z28,3)</f>
        <v>44012</v>
      </c>
      <c r="AB28" s="2">
        <f>EOMONTH(AA28,3)</f>
        <v>44104</v>
      </c>
      <c r="AC28" s="2">
        <f>EOMONTH(AB28,3)</f>
        <v>44196</v>
      </c>
      <c r="AD28" s="2">
        <f>EOMONTH(AC28,3)</f>
        <v>44286</v>
      </c>
      <c r="AE28" s="2">
        <f>EOMONTH(AD28,3)</f>
        <v>44377</v>
      </c>
      <c r="AF28" s="2">
        <f>EOMONTH(AE28,3)</f>
        <v>44469</v>
      </c>
      <c r="AG28" s="2">
        <f>EOMONTH(AF28,3)</f>
        <v>44561</v>
      </c>
    </row>
    <row r="29" spans="2:33" x14ac:dyDescent="0.2">
      <c r="B29" s="6">
        <f t="shared" si="3"/>
        <v>36525</v>
      </c>
      <c r="C29" s="35">
        <v>4.0399999999999998E-2</v>
      </c>
      <c r="M29" t="s">
        <v>140</v>
      </c>
      <c r="N29" s="98">
        <v>2.3E-2</v>
      </c>
      <c r="O29" s="98">
        <v>2.1999999999999999E-2</v>
      </c>
      <c r="P29" s="98">
        <v>3.2000000000000001E-2</v>
      </c>
      <c r="Q29" s="98">
        <v>3.5000000000000003E-2</v>
      </c>
      <c r="R29" s="98">
        <v>2.5000000000000001E-2</v>
      </c>
      <c r="S29" s="98">
        <v>3.5000000000000003E-2</v>
      </c>
      <c r="T29" s="98">
        <v>2.9000000000000001E-2</v>
      </c>
      <c r="U29" s="98">
        <v>1.0999999999999999E-2</v>
      </c>
      <c r="V29" s="98">
        <v>3.1E-2</v>
      </c>
      <c r="W29" s="98">
        <v>0.02</v>
      </c>
      <c r="X29" s="98">
        <v>2.1000000000000001E-2</v>
      </c>
      <c r="Y29" s="98">
        <v>2.1000000000000001E-2</v>
      </c>
      <c r="Z29" s="98">
        <v>-4.8000000000000001E-2</v>
      </c>
      <c r="AA29" s="98">
        <v>-0.253</v>
      </c>
      <c r="AB29" s="98">
        <v>6.2E-2</v>
      </c>
      <c r="AC29" s="98">
        <v>6.6000000000000003E-2</v>
      </c>
      <c r="AD29" s="98">
        <v>7.1999999999999995E-2</v>
      </c>
      <c r="AE29" s="98">
        <v>5.8000000000000003E-2</v>
      </c>
      <c r="AF29" s="98">
        <v>4.3999999999999997E-2</v>
      </c>
      <c r="AG29" s="98">
        <v>3.6999999999999998E-2</v>
      </c>
    </row>
    <row r="30" spans="2:33" x14ac:dyDescent="0.2">
      <c r="B30" s="6">
        <f t="shared" si="3"/>
        <v>36891</v>
      </c>
      <c r="C30" s="35">
        <v>3.9300000000000002E-2</v>
      </c>
    </row>
    <row r="31" spans="2:33" x14ac:dyDescent="0.2">
      <c r="B31" s="6">
        <f t="shared" si="3"/>
        <v>37256</v>
      </c>
      <c r="C31" s="35">
        <v>3.85E-2</v>
      </c>
    </row>
    <row r="32" spans="2:33" x14ac:dyDescent="0.2">
      <c r="B32" s="6">
        <f t="shared" si="3"/>
        <v>37621</v>
      </c>
      <c r="C32" s="35">
        <v>4.07E-2</v>
      </c>
    </row>
    <row r="33" spans="2:3" x14ac:dyDescent="0.2">
      <c r="B33" s="6">
        <f t="shared" si="3"/>
        <v>37986</v>
      </c>
      <c r="C33" s="35">
        <v>3.7499999999999999E-2</v>
      </c>
    </row>
    <row r="34" spans="2:3" x14ac:dyDescent="0.2">
      <c r="B34" s="6">
        <f t="shared" si="3"/>
        <v>38352</v>
      </c>
      <c r="C34" s="35">
        <v>3.6200000000000003E-2</v>
      </c>
    </row>
    <row r="35" spans="2:3" x14ac:dyDescent="0.2">
      <c r="B35" s="6">
        <f t="shared" si="3"/>
        <v>38717</v>
      </c>
      <c r="C35" s="35">
        <v>3.4500000000000003E-2</v>
      </c>
    </row>
    <row r="36" spans="2:3" x14ac:dyDescent="0.2">
      <c r="B36" s="6">
        <f t="shared" si="3"/>
        <v>39082</v>
      </c>
      <c r="C36" s="35">
        <v>3.3500000000000002E-2</v>
      </c>
    </row>
    <row r="37" spans="2:3" x14ac:dyDescent="0.2">
      <c r="B37" s="6">
        <f t="shared" si="3"/>
        <v>39447</v>
      </c>
      <c r="C37" s="35">
        <v>3.27E-2</v>
      </c>
    </row>
    <row r="38" spans="2:3" x14ac:dyDescent="0.2">
      <c r="B38" s="6">
        <f t="shared" si="3"/>
        <v>39813</v>
      </c>
      <c r="C38" s="35">
        <v>3.3599999999999998E-2</v>
      </c>
    </row>
    <row r="39" spans="2:3" x14ac:dyDescent="0.2">
      <c r="B39" s="6">
        <f t="shared" si="3"/>
        <v>40178</v>
      </c>
      <c r="C39" s="35">
        <v>3.7600000000000001E-2</v>
      </c>
    </row>
    <row r="40" spans="2:3" x14ac:dyDescent="0.2">
      <c r="B40" s="6">
        <f t="shared" si="3"/>
        <v>40543</v>
      </c>
      <c r="C40" s="35">
        <v>3.7499999999999999E-2</v>
      </c>
    </row>
    <row r="41" spans="2:3" x14ac:dyDescent="0.2">
      <c r="B41" s="6">
        <f t="shared" si="3"/>
        <v>40908</v>
      </c>
      <c r="C41" s="35">
        <v>3.5499999999999997E-2</v>
      </c>
    </row>
    <row r="42" spans="2:3" x14ac:dyDescent="0.2">
      <c r="B42" s="6">
        <f t="shared" si="3"/>
        <v>41274</v>
      </c>
      <c r="C42" s="35">
        <v>3.4099999999999998E-2</v>
      </c>
    </row>
    <row r="43" spans="2:3" x14ac:dyDescent="0.2">
      <c r="B43" s="6">
        <f t="shared" si="3"/>
        <v>41639</v>
      </c>
      <c r="C43" s="35">
        <v>3.2000000000000001E-2</v>
      </c>
    </row>
    <row r="44" spans="2:3" x14ac:dyDescent="0.2">
      <c r="B44" s="6">
        <f t="shared" si="3"/>
        <v>42004</v>
      </c>
      <c r="C44" s="35">
        <v>3.1E-2</v>
      </c>
    </row>
    <row r="45" spans="2:3" x14ac:dyDescent="0.2">
      <c r="B45" s="6">
        <f t="shared" si="3"/>
        <v>42369</v>
      </c>
      <c r="C45" s="35">
        <v>2.98E-2</v>
      </c>
    </row>
    <row r="46" spans="2:3" x14ac:dyDescent="0.2">
      <c r="B46" s="6">
        <f t="shared" si="3"/>
        <v>42735</v>
      </c>
      <c r="C46" s="35">
        <v>3.0299999999999997E-2</v>
      </c>
    </row>
    <row r="47" spans="2:3" x14ac:dyDescent="0.2">
      <c r="B47" s="6">
        <f t="shared" si="3"/>
        <v>43100</v>
      </c>
      <c r="C47" s="35">
        <v>3.1400000000000004E-2</v>
      </c>
    </row>
    <row r="48" spans="2:3" x14ac:dyDescent="0.2">
      <c r="B48" s="6">
        <f t="shared" si="3"/>
        <v>43465</v>
      </c>
      <c r="C48" s="35">
        <v>3.3099999999999997E-2</v>
      </c>
    </row>
    <row r="49" spans="2:3" x14ac:dyDescent="0.2">
      <c r="B49" s="6">
        <f t="shared" si="3"/>
        <v>43830</v>
      </c>
      <c r="C49" s="35">
        <v>3.3500000000000002E-2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ECAC-C023-0F4A-8717-F192D6166EFC}">
  <dimension ref="A1:V757"/>
  <sheetViews>
    <sheetView topLeftCell="C1" workbookViewId="0">
      <selection activeCell="V11" sqref="U4:V11"/>
    </sheetView>
  </sheetViews>
  <sheetFormatPr baseColWidth="10" defaultRowHeight="16" x14ac:dyDescent="0.2"/>
  <sheetData>
    <row r="1" spans="1:22" x14ac:dyDescent="0.2">
      <c r="A1" s="1" t="s">
        <v>0</v>
      </c>
      <c r="B1" s="1" t="s">
        <v>3</v>
      </c>
      <c r="C1" s="1" t="s">
        <v>4</v>
      </c>
    </row>
    <row r="2" spans="1:22" x14ac:dyDescent="0.2">
      <c r="A2" s="3">
        <v>42850</v>
      </c>
      <c r="B2" s="5">
        <v>215.55763200000001</v>
      </c>
      <c r="C2" s="4">
        <v>3996900</v>
      </c>
      <c r="R2" t="s">
        <v>210</v>
      </c>
    </row>
    <row r="3" spans="1:22" x14ac:dyDescent="0.2">
      <c r="A3" s="3">
        <v>42851</v>
      </c>
      <c r="B3" s="5">
        <v>215.148605</v>
      </c>
      <c r="C3" s="4">
        <v>3765300</v>
      </c>
      <c r="R3" s="232" t="s">
        <v>208</v>
      </c>
      <c r="S3" s="232" t="s">
        <v>209</v>
      </c>
    </row>
    <row r="4" spans="1:22" x14ac:dyDescent="0.2">
      <c r="A4" s="3">
        <v>42852</v>
      </c>
      <c r="B4" s="5">
        <v>214.77766399999999</v>
      </c>
      <c r="C4" s="4">
        <v>2805800</v>
      </c>
      <c r="R4" s="34" t="s">
        <v>211</v>
      </c>
      <c r="S4" s="36">
        <v>6.2300000000000001E-2</v>
      </c>
      <c r="U4" t="s">
        <v>211</v>
      </c>
      <c r="V4" s="35">
        <f>S4+S5+S6+S7+S13+S14</f>
        <v>0.26050000000000001</v>
      </c>
    </row>
    <row r="5" spans="1:22" x14ac:dyDescent="0.2">
      <c r="A5" s="3">
        <v>42853</v>
      </c>
      <c r="B5" s="5">
        <v>212.865906</v>
      </c>
      <c r="C5" s="4">
        <v>2936600</v>
      </c>
      <c r="R5" s="34" t="s">
        <v>211</v>
      </c>
      <c r="S5" s="36">
        <v>7.0699999999999999E-2</v>
      </c>
      <c r="U5" t="s">
        <v>212</v>
      </c>
      <c r="V5" s="35">
        <f>S8</f>
        <v>2.7099999999999999E-2</v>
      </c>
    </row>
    <row r="6" spans="1:22" x14ac:dyDescent="0.2">
      <c r="A6" s="3">
        <v>42856</v>
      </c>
      <c r="B6" s="5">
        <v>213.86457799999999</v>
      </c>
      <c r="C6" s="4">
        <v>3004800</v>
      </c>
      <c r="R6" s="34" t="s">
        <v>211</v>
      </c>
      <c r="S6" s="36">
        <v>2.29E-2</v>
      </c>
      <c r="U6" t="s">
        <v>216</v>
      </c>
      <c r="V6" s="35">
        <f>S9+S11+S15+S17</f>
        <v>0.1875</v>
      </c>
    </row>
    <row r="7" spans="1:22" x14ac:dyDescent="0.2">
      <c r="A7" s="3">
        <v>42857</v>
      </c>
      <c r="B7" s="5">
        <v>214.12138400000001</v>
      </c>
      <c r="C7" s="4">
        <v>2602400</v>
      </c>
      <c r="R7" s="34" t="s">
        <v>211</v>
      </c>
      <c r="S7" s="36">
        <v>3.0200000000000001E-2</v>
      </c>
      <c r="U7" t="s">
        <v>213</v>
      </c>
      <c r="V7" s="35">
        <f>S10+S16</f>
        <v>5.4699999999999999E-2</v>
      </c>
    </row>
    <row r="8" spans="1:22" x14ac:dyDescent="0.2">
      <c r="A8" s="3">
        <v>42858</v>
      </c>
      <c r="B8" s="5">
        <v>215.25323499999999</v>
      </c>
      <c r="C8" s="4">
        <v>3042200</v>
      </c>
      <c r="R8" s="34" t="s">
        <v>212</v>
      </c>
      <c r="S8" s="36">
        <v>2.7099999999999999E-2</v>
      </c>
      <c r="U8" t="s">
        <v>217</v>
      </c>
      <c r="V8" s="35">
        <f>S12</f>
        <v>5.3800000000000001E-2</v>
      </c>
    </row>
    <row r="9" spans="1:22" x14ac:dyDescent="0.2">
      <c r="A9" s="3">
        <v>42859</v>
      </c>
      <c r="B9" s="5">
        <v>215.51956200000001</v>
      </c>
      <c r="C9" s="4">
        <v>2935400</v>
      </c>
      <c r="R9" s="34" t="s">
        <v>216</v>
      </c>
      <c r="S9" s="36">
        <v>4.7100000000000003E-2</v>
      </c>
      <c r="U9" t="s">
        <v>215</v>
      </c>
      <c r="V9" s="35">
        <f>S18</f>
        <v>0.25469999999999998</v>
      </c>
    </row>
    <row r="10" spans="1:22" x14ac:dyDescent="0.2">
      <c r="A10" s="3">
        <v>42860</v>
      </c>
      <c r="B10" s="5">
        <v>215.785889</v>
      </c>
      <c r="C10" s="4">
        <v>2435800</v>
      </c>
      <c r="R10" s="34" t="s">
        <v>213</v>
      </c>
      <c r="S10" s="36">
        <v>6.0000000000000001E-3</v>
      </c>
      <c r="U10" t="s">
        <v>214</v>
      </c>
      <c r="V10" s="35">
        <f>S19</f>
        <v>0.15110000000000001</v>
      </c>
    </row>
    <row r="11" spans="1:22" x14ac:dyDescent="0.2">
      <c r="A11" s="3">
        <v>42863</v>
      </c>
      <c r="B11" s="5">
        <v>214.035797</v>
      </c>
      <c r="C11" s="4">
        <v>2316800</v>
      </c>
      <c r="R11" s="34" t="s">
        <v>216</v>
      </c>
      <c r="S11" s="36">
        <v>3.6400000000000002E-2</v>
      </c>
      <c r="U11" t="s">
        <v>79</v>
      </c>
      <c r="V11" s="35">
        <f>S20</f>
        <v>1.06E-2</v>
      </c>
    </row>
    <row r="12" spans="1:22" x14ac:dyDescent="0.2">
      <c r="A12" s="3">
        <v>42864</v>
      </c>
      <c r="B12" s="5">
        <v>212.82782</v>
      </c>
      <c r="C12" s="4">
        <v>2145400</v>
      </c>
      <c r="R12" s="34" t="s">
        <v>217</v>
      </c>
      <c r="S12" s="36">
        <v>5.3800000000000001E-2</v>
      </c>
      <c r="V12" s="35">
        <f>SUM(V4:V11)</f>
        <v>1</v>
      </c>
    </row>
    <row r="13" spans="1:22" x14ac:dyDescent="0.2">
      <c r="A13" s="3">
        <v>42865</v>
      </c>
      <c r="B13" s="5">
        <v>213.893112</v>
      </c>
      <c r="C13" s="4">
        <v>2630400</v>
      </c>
      <c r="R13" s="34" t="s">
        <v>211</v>
      </c>
      <c r="S13" s="36">
        <v>3.2500000000000001E-2</v>
      </c>
    </row>
    <row r="14" spans="1:22" x14ac:dyDescent="0.2">
      <c r="A14" s="3">
        <v>42866</v>
      </c>
      <c r="B14" s="5">
        <v>213.77899199999999</v>
      </c>
      <c r="C14" s="4">
        <v>2440300</v>
      </c>
      <c r="R14" s="34" t="s">
        <v>211</v>
      </c>
      <c r="S14" s="36">
        <v>4.19E-2</v>
      </c>
    </row>
    <row r="15" spans="1:22" x14ac:dyDescent="0.2">
      <c r="A15" s="3">
        <v>42867</v>
      </c>
      <c r="B15" s="5">
        <v>211.93377699999999</v>
      </c>
      <c r="C15" s="4">
        <v>2166100</v>
      </c>
      <c r="R15" s="34" t="s">
        <v>216</v>
      </c>
      <c r="S15" s="36">
        <v>4.82E-2</v>
      </c>
    </row>
    <row r="16" spans="1:22" x14ac:dyDescent="0.2">
      <c r="A16" s="3">
        <v>42870</v>
      </c>
      <c r="B16" s="5">
        <v>214.12138400000001</v>
      </c>
      <c r="C16" s="4">
        <v>2468100</v>
      </c>
      <c r="R16" s="34" t="s">
        <v>213</v>
      </c>
      <c r="S16" s="36">
        <v>4.87E-2</v>
      </c>
    </row>
    <row r="17" spans="1:19" x14ac:dyDescent="0.2">
      <c r="A17" s="3">
        <v>42871</v>
      </c>
      <c r="B17" s="5">
        <v>214.577911</v>
      </c>
      <c r="C17" s="4">
        <v>1710700</v>
      </c>
      <c r="R17" s="34" t="s">
        <v>216</v>
      </c>
      <c r="S17" s="36">
        <v>5.5800000000000002E-2</v>
      </c>
    </row>
    <row r="18" spans="1:19" x14ac:dyDescent="0.2">
      <c r="A18" s="3">
        <v>42872</v>
      </c>
      <c r="B18" s="5">
        <v>203.27836600000001</v>
      </c>
      <c r="C18" s="4">
        <v>7525700</v>
      </c>
      <c r="R18" s="34" t="s">
        <v>215</v>
      </c>
      <c r="S18" s="36">
        <v>0.25469999999999998</v>
      </c>
    </row>
    <row r="19" spans="1:19" x14ac:dyDescent="0.2">
      <c r="A19" s="3">
        <v>42873</v>
      </c>
      <c r="B19" s="5">
        <v>204.64799500000001</v>
      </c>
      <c r="C19" s="4">
        <v>4792400</v>
      </c>
      <c r="R19" s="34" t="s">
        <v>214</v>
      </c>
      <c r="S19" s="36">
        <v>0.15110000000000001</v>
      </c>
    </row>
    <row r="20" spans="1:19" x14ac:dyDescent="0.2">
      <c r="A20" s="3">
        <v>42874</v>
      </c>
      <c r="B20" s="5">
        <v>204.86676</v>
      </c>
      <c r="C20" s="4">
        <v>3747100</v>
      </c>
      <c r="R20" s="34" t="s">
        <v>79</v>
      </c>
      <c r="S20" s="36">
        <v>1.06E-2</v>
      </c>
    </row>
    <row r="21" spans="1:19" x14ac:dyDescent="0.2">
      <c r="A21" s="3">
        <v>42877</v>
      </c>
      <c r="B21" s="5">
        <v>205.46598800000001</v>
      </c>
      <c r="C21" s="4">
        <v>2506100</v>
      </c>
      <c r="S21" s="35">
        <f>SUM(S4:S20)</f>
        <v>1</v>
      </c>
    </row>
    <row r="22" spans="1:19" x14ac:dyDescent="0.2">
      <c r="A22" s="3">
        <v>42878</v>
      </c>
      <c r="B22" s="5">
        <v>208.909119</v>
      </c>
      <c r="C22" s="4">
        <v>3308800</v>
      </c>
    </row>
    <row r="23" spans="1:19" x14ac:dyDescent="0.2">
      <c r="A23" s="3">
        <v>42879</v>
      </c>
      <c r="B23" s="5">
        <v>212.894409</v>
      </c>
      <c r="C23" s="4">
        <v>4141600</v>
      </c>
    </row>
    <row r="24" spans="1:19" x14ac:dyDescent="0.2">
      <c r="A24" s="3">
        <v>42880</v>
      </c>
      <c r="B24" s="5">
        <v>211.600876</v>
      </c>
      <c r="C24" s="4">
        <v>2640000</v>
      </c>
    </row>
    <row r="25" spans="1:19" x14ac:dyDescent="0.2">
      <c r="A25" s="3">
        <v>42881</v>
      </c>
      <c r="B25" s="5">
        <v>212.60905500000001</v>
      </c>
      <c r="C25" s="4">
        <v>1787100</v>
      </c>
    </row>
    <row r="26" spans="1:19" x14ac:dyDescent="0.2">
      <c r="A26" s="3">
        <v>42885</v>
      </c>
      <c r="B26" s="5">
        <v>208.44811999999999</v>
      </c>
      <c r="C26" s="4">
        <v>3097800</v>
      </c>
    </row>
    <row r="27" spans="1:19" x14ac:dyDescent="0.2">
      <c r="A27" s="3">
        <v>42886</v>
      </c>
      <c r="B27" s="5">
        <v>201.615005</v>
      </c>
      <c r="C27" s="4">
        <v>8312000</v>
      </c>
    </row>
    <row r="28" spans="1:19" x14ac:dyDescent="0.2">
      <c r="A28" s="3">
        <v>42887</v>
      </c>
      <c r="B28" s="5">
        <v>205.19380200000001</v>
      </c>
      <c r="C28" s="4">
        <v>4057900</v>
      </c>
    </row>
    <row r="29" spans="1:19" x14ac:dyDescent="0.2">
      <c r="A29" s="3">
        <v>42888</v>
      </c>
      <c r="B29" s="5">
        <v>203.57141100000001</v>
      </c>
      <c r="C29" s="4">
        <v>3692000</v>
      </c>
    </row>
    <row r="30" spans="1:19" x14ac:dyDescent="0.2">
      <c r="A30" s="3">
        <v>42891</v>
      </c>
      <c r="B30" s="5">
        <v>204.22035199999999</v>
      </c>
      <c r="C30" s="4">
        <v>2696600</v>
      </c>
    </row>
    <row r="31" spans="1:19" x14ac:dyDescent="0.2">
      <c r="A31" s="3">
        <v>42892</v>
      </c>
      <c r="B31" s="5">
        <v>204.73573300000001</v>
      </c>
      <c r="C31" s="4">
        <v>2891300</v>
      </c>
    </row>
    <row r="32" spans="1:19" x14ac:dyDescent="0.2">
      <c r="A32" s="3">
        <v>42893</v>
      </c>
      <c r="B32" s="5">
        <v>205.92865</v>
      </c>
      <c r="C32" s="4">
        <v>2679400</v>
      </c>
    </row>
    <row r="33" spans="1:3" x14ac:dyDescent="0.2">
      <c r="A33" s="3">
        <v>42894</v>
      </c>
      <c r="B33" s="5">
        <v>208.772614</v>
      </c>
      <c r="C33" s="4">
        <v>3765600</v>
      </c>
    </row>
    <row r="34" spans="1:3" x14ac:dyDescent="0.2">
      <c r="A34" s="3">
        <v>42895</v>
      </c>
      <c r="B34" s="5">
        <v>212.28457599999999</v>
      </c>
      <c r="C34" s="4">
        <v>4455400</v>
      </c>
    </row>
    <row r="35" spans="1:3" x14ac:dyDescent="0.2">
      <c r="A35" s="3">
        <v>42898</v>
      </c>
      <c r="B35" s="5">
        <v>211.77879300000001</v>
      </c>
      <c r="C35" s="4">
        <v>3388200</v>
      </c>
    </row>
    <row r="36" spans="1:3" x14ac:dyDescent="0.2">
      <c r="A36" s="3">
        <v>42899</v>
      </c>
      <c r="B36" s="5">
        <v>213.964249</v>
      </c>
      <c r="C36" s="4">
        <v>2767800</v>
      </c>
    </row>
    <row r="37" spans="1:3" x14ac:dyDescent="0.2">
      <c r="A37" s="3">
        <v>42900</v>
      </c>
      <c r="B37" s="5">
        <v>216.16879299999999</v>
      </c>
      <c r="C37" s="4">
        <v>3652900</v>
      </c>
    </row>
    <row r="38" spans="1:3" x14ac:dyDescent="0.2">
      <c r="A38" s="3">
        <v>42901</v>
      </c>
      <c r="B38" s="5">
        <v>213.03852800000001</v>
      </c>
      <c r="C38" s="4">
        <v>3378900</v>
      </c>
    </row>
    <row r="39" spans="1:3" x14ac:dyDescent="0.2">
      <c r="A39" s="3">
        <v>42902</v>
      </c>
      <c r="B39" s="5">
        <v>211.68334999999999</v>
      </c>
      <c r="C39" s="4">
        <v>3758300</v>
      </c>
    </row>
    <row r="40" spans="1:3" x14ac:dyDescent="0.2">
      <c r="A40" s="3">
        <v>42905</v>
      </c>
      <c r="B40" s="5">
        <v>215.806152</v>
      </c>
      <c r="C40" s="4">
        <v>2900900</v>
      </c>
    </row>
    <row r="41" spans="1:3" x14ac:dyDescent="0.2">
      <c r="A41" s="3">
        <v>42906</v>
      </c>
      <c r="B41" s="5">
        <v>214.823151</v>
      </c>
      <c r="C41" s="4">
        <v>2264200</v>
      </c>
    </row>
    <row r="42" spans="1:3" x14ac:dyDescent="0.2">
      <c r="A42" s="3">
        <v>42907</v>
      </c>
      <c r="B42" s="5">
        <v>212.332336</v>
      </c>
      <c r="C42" s="4">
        <v>3015300</v>
      </c>
    </row>
    <row r="43" spans="1:3" x14ac:dyDescent="0.2">
      <c r="A43" s="3">
        <v>42908</v>
      </c>
      <c r="B43" s="5">
        <v>209.73649599999999</v>
      </c>
      <c r="C43" s="4">
        <v>3344600</v>
      </c>
    </row>
    <row r="44" spans="1:3" x14ac:dyDescent="0.2">
      <c r="A44" s="3">
        <v>42909</v>
      </c>
      <c r="B44" s="5">
        <v>207.274261</v>
      </c>
      <c r="C44" s="4">
        <v>4448700</v>
      </c>
    </row>
    <row r="45" spans="1:3" x14ac:dyDescent="0.2">
      <c r="A45" s="3">
        <v>42912</v>
      </c>
      <c r="B45" s="5">
        <v>210.37588500000001</v>
      </c>
      <c r="C45" s="4">
        <v>2589500</v>
      </c>
    </row>
    <row r="46" spans="1:3" x14ac:dyDescent="0.2">
      <c r="A46" s="3">
        <v>42913</v>
      </c>
      <c r="B46" s="5">
        <v>210.223206</v>
      </c>
      <c r="C46" s="4">
        <v>2899400</v>
      </c>
    </row>
    <row r="47" spans="1:3" x14ac:dyDescent="0.2">
      <c r="A47" s="3">
        <v>42914</v>
      </c>
      <c r="B47" s="5">
        <v>213.028976</v>
      </c>
      <c r="C47" s="4">
        <v>3482800</v>
      </c>
    </row>
    <row r="48" spans="1:3" x14ac:dyDescent="0.2">
      <c r="A48" s="3">
        <v>42915</v>
      </c>
      <c r="B48" s="5">
        <v>214.16467299999999</v>
      </c>
      <c r="C48" s="4">
        <v>5063400</v>
      </c>
    </row>
    <row r="49" spans="1:3" x14ac:dyDescent="0.2">
      <c r="A49" s="3">
        <v>42916</v>
      </c>
      <c r="B49" s="5">
        <v>211.769272</v>
      </c>
      <c r="C49" s="4">
        <v>3154300</v>
      </c>
    </row>
    <row r="50" spans="1:3" x14ac:dyDescent="0.2">
      <c r="A50" s="3">
        <v>42919</v>
      </c>
      <c r="B50" s="5">
        <v>216.90362500000001</v>
      </c>
      <c r="C50" s="4">
        <v>2846600</v>
      </c>
    </row>
    <row r="51" spans="1:3" x14ac:dyDescent="0.2">
      <c r="A51" s="3">
        <v>42921</v>
      </c>
      <c r="B51" s="5">
        <v>217.628906</v>
      </c>
      <c r="C51" s="4">
        <v>2772000</v>
      </c>
    </row>
    <row r="52" spans="1:3" x14ac:dyDescent="0.2">
      <c r="A52" s="3">
        <v>42922</v>
      </c>
      <c r="B52" s="5">
        <v>216.34054599999999</v>
      </c>
      <c r="C52" s="4">
        <v>3076600</v>
      </c>
    </row>
    <row r="53" spans="1:3" x14ac:dyDescent="0.2">
      <c r="A53" s="3">
        <v>42923</v>
      </c>
      <c r="B53" s="5">
        <v>214.99496500000001</v>
      </c>
      <c r="C53" s="4">
        <v>2697600</v>
      </c>
    </row>
    <row r="54" spans="1:3" x14ac:dyDescent="0.2">
      <c r="A54" s="3">
        <v>42926</v>
      </c>
      <c r="B54" s="5">
        <v>215.52934300000001</v>
      </c>
      <c r="C54" s="4">
        <v>2357500</v>
      </c>
    </row>
    <row r="55" spans="1:3" x14ac:dyDescent="0.2">
      <c r="A55" s="3">
        <v>42927</v>
      </c>
      <c r="B55" s="5">
        <v>216.58866900000001</v>
      </c>
      <c r="C55" s="4">
        <v>2742900</v>
      </c>
    </row>
    <row r="56" spans="1:3" x14ac:dyDescent="0.2">
      <c r="A56" s="3">
        <v>42928</v>
      </c>
      <c r="B56" s="5">
        <v>217.00860599999999</v>
      </c>
      <c r="C56" s="4">
        <v>2567300</v>
      </c>
    </row>
    <row r="57" spans="1:3" x14ac:dyDescent="0.2">
      <c r="A57" s="3">
        <v>42929</v>
      </c>
      <c r="B57" s="5">
        <v>219.88118</v>
      </c>
      <c r="C57" s="4">
        <v>2852600</v>
      </c>
    </row>
    <row r="58" spans="1:3" x14ac:dyDescent="0.2">
      <c r="A58" s="3">
        <v>42930</v>
      </c>
      <c r="B58" s="5">
        <v>218.163376</v>
      </c>
      <c r="C58" s="4">
        <v>3703600</v>
      </c>
    </row>
    <row r="59" spans="1:3" x14ac:dyDescent="0.2">
      <c r="A59" s="3">
        <v>42933</v>
      </c>
      <c r="B59" s="5">
        <v>218.79325900000001</v>
      </c>
      <c r="C59" s="4">
        <v>2551800</v>
      </c>
    </row>
    <row r="60" spans="1:3" x14ac:dyDescent="0.2">
      <c r="A60" s="3">
        <v>42934</v>
      </c>
      <c r="B60" s="5">
        <v>213.11485300000001</v>
      </c>
      <c r="C60" s="4">
        <v>6400700</v>
      </c>
    </row>
    <row r="61" spans="1:3" x14ac:dyDescent="0.2">
      <c r="A61" s="3">
        <v>42935</v>
      </c>
      <c r="B61" s="5">
        <v>212.69497699999999</v>
      </c>
      <c r="C61" s="4">
        <v>4884600</v>
      </c>
    </row>
    <row r="62" spans="1:3" x14ac:dyDescent="0.2">
      <c r="A62" s="3">
        <v>42936</v>
      </c>
      <c r="B62" s="5">
        <v>212.15097</v>
      </c>
      <c r="C62" s="4">
        <v>3497800</v>
      </c>
    </row>
    <row r="63" spans="1:3" x14ac:dyDescent="0.2">
      <c r="A63" s="3">
        <v>42937</v>
      </c>
      <c r="B63" s="5">
        <v>210.12777700000001</v>
      </c>
      <c r="C63" s="4">
        <v>3446600</v>
      </c>
    </row>
    <row r="64" spans="1:3" x14ac:dyDescent="0.2">
      <c r="A64" s="3">
        <v>42940</v>
      </c>
      <c r="B64" s="5">
        <v>208.219086</v>
      </c>
      <c r="C64" s="4">
        <v>3123100</v>
      </c>
    </row>
    <row r="65" spans="1:3" x14ac:dyDescent="0.2">
      <c r="A65" s="3">
        <v>42941</v>
      </c>
      <c r="B65" s="5">
        <v>211.463852</v>
      </c>
      <c r="C65" s="4">
        <v>3509500</v>
      </c>
    </row>
    <row r="66" spans="1:3" x14ac:dyDescent="0.2">
      <c r="A66" s="3">
        <v>42942</v>
      </c>
      <c r="B66" s="5">
        <v>212.10325599999999</v>
      </c>
      <c r="C66" s="4">
        <v>2792500</v>
      </c>
    </row>
    <row r="67" spans="1:3" x14ac:dyDescent="0.2">
      <c r="A67" s="3">
        <v>42943</v>
      </c>
      <c r="B67" s="5">
        <v>211.368439</v>
      </c>
      <c r="C67" s="4">
        <v>2812500</v>
      </c>
    </row>
    <row r="68" spans="1:3" x14ac:dyDescent="0.2">
      <c r="A68" s="3">
        <v>42944</v>
      </c>
      <c r="B68" s="5">
        <v>213.401184</v>
      </c>
      <c r="C68" s="4">
        <v>2483200</v>
      </c>
    </row>
    <row r="69" spans="1:3" x14ac:dyDescent="0.2">
      <c r="A69" s="3">
        <v>42947</v>
      </c>
      <c r="B69" s="5">
        <v>215.042664</v>
      </c>
      <c r="C69" s="4">
        <v>1994900</v>
      </c>
    </row>
    <row r="70" spans="1:3" x14ac:dyDescent="0.2">
      <c r="A70" s="3">
        <v>42948</v>
      </c>
      <c r="B70" s="5">
        <v>216.636414</v>
      </c>
      <c r="C70" s="4">
        <v>2986800</v>
      </c>
    </row>
    <row r="71" spans="1:3" x14ac:dyDescent="0.2">
      <c r="A71" s="3">
        <v>42949</v>
      </c>
      <c r="B71" s="5">
        <v>215.93974299999999</v>
      </c>
      <c r="C71" s="4">
        <v>1863300</v>
      </c>
    </row>
    <row r="72" spans="1:3" x14ac:dyDescent="0.2">
      <c r="A72" s="3">
        <v>42950</v>
      </c>
      <c r="B72" s="5">
        <v>213.763824</v>
      </c>
      <c r="C72" s="4">
        <v>2106400</v>
      </c>
    </row>
    <row r="73" spans="1:3" x14ac:dyDescent="0.2">
      <c r="A73" s="3">
        <v>42951</v>
      </c>
      <c r="B73" s="5">
        <v>219.29904199999999</v>
      </c>
      <c r="C73" s="4">
        <v>3400300</v>
      </c>
    </row>
    <row r="74" spans="1:3" x14ac:dyDescent="0.2">
      <c r="A74" s="3">
        <v>42954</v>
      </c>
      <c r="B74" s="5">
        <v>222.28613300000001</v>
      </c>
      <c r="C74" s="4">
        <v>3809800</v>
      </c>
    </row>
    <row r="75" spans="1:3" x14ac:dyDescent="0.2">
      <c r="A75" s="3">
        <v>42955</v>
      </c>
      <c r="B75" s="5">
        <v>221.455872</v>
      </c>
      <c r="C75" s="4">
        <v>3322500</v>
      </c>
    </row>
    <row r="76" spans="1:3" x14ac:dyDescent="0.2">
      <c r="A76" s="3">
        <v>42956</v>
      </c>
      <c r="B76" s="5">
        <v>220.46333300000001</v>
      </c>
      <c r="C76" s="4">
        <v>2571100</v>
      </c>
    </row>
    <row r="77" spans="1:3" x14ac:dyDescent="0.2">
      <c r="A77" s="3">
        <v>42957</v>
      </c>
      <c r="B77" s="5">
        <v>215.20489499999999</v>
      </c>
      <c r="C77" s="4">
        <v>3325500</v>
      </c>
    </row>
    <row r="78" spans="1:3" x14ac:dyDescent="0.2">
      <c r="A78" s="3">
        <v>42958</v>
      </c>
      <c r="B78" s="5">
        <v>213.91653400000001</v>
      </c>
      <c r="C78" s="4">
        <v>2956600</v>
      </c>
    </row>
    <row r="79" spans="1:3" x14ac:dyDescent="0.2">
      <c r="A79" s="3">
        <v>42961</v>
      </c>
      <c r="B79" s="5">
        <v>216.97995</v>
      </c>
      <c r="C79" s="4">
        <v>2266100</v>
      </c>
    </row>
    <row r="80" spans="1:3" x14ac:dyDescent="0.2">
      <c r="A80" s="3">
        <v>42962</v>
      </c>
      <c r="B80" s="5">
        <v>217.19944799999999</v>
      </c>
      <c r="C80" s="4">
        <v>1867000</v>
      </c>
    </row>
    <row r="81" spans="1:3" x14ac:dyDescent="0.2">
      <c r="A81" s="3">
        <v>42963</v>
      </c>
      <c r="B81" s="5">
        <v>215.30985999999999</v>
      </c>
      <c r="C81" s="4">
        <v>2393900</v>
      </c>
    </row>
    <row r="82" spans="1:3" x14ac:dyDescent="0.2">
      <c r="A82" s="3">
        <v>42964</v>
      </c>
      <c r="B82" s="5">
        <v>211.31114199999999</v>
      </c>
      <c r="C82" s="4">
        <v>3460300</v>
      </c>
    </row>
    <row r="83" spans="1:3" x14ac:dyDescent="0.2">
      <c r="A83" s="3">
        <v>42965</v>
      </c>
      <c r="B83" s="5">
        <v>212.00782799999999</v>
      </c>
      <c r="C83" s="4">
        <v>3149300</v>
      </c>
    </row>
    <row r="84" spans="1:3" x14ac:dyDescent="0.2">
      <c r="A84" s="3">
        <v>42968</v>
      </c>
      <c r="B84" s="5">
        <v>210.7099</v>
      </c>
      <c r="C84" s="4">
        <v>2203300</v>
      </c>
    </row>
    <row r="85" spans="1:3" x14ac:dyDescent="0.2">
      <c r="A85" s="3">
        <v>42969</v>
      </c>
      <c r="B85" s="5">
        <v>213.37252799999999</v>
      </c>
      <c r="C85" s="4">
        <v>2021300</v>
      </c>
    </row>
    <row r="86" spans="1:3" x14ac:dyDescent="0.2">
      <c r="A86" s="3">
        <v>42970</v>
      </c>
      <c r="B86" s="5">
        <v>212.57089199999999</v>
      </c>
      <c r="C86" s="4">
        <v>2568000</v>
      </c>
    </row>
    <row r="87" spans="1:3" x14ac:dyDescent="0.2">
      <c r="A87" s="3">
        <v>42971</v>
      </c>
      <c r="B87" s="5">
        <v>212.809494</v>
      </c>
      <c r="C87" s="4">
        <v>2263000</v>
      </c>
    </row>
    <row r="88" spans="1:3" x14ac:dyDescent="0.2">
      <c r="A88" s="3">
        <v>42972</v>
      </c>
      <c r="B88" s="5">
        <v>212.31321700000001</v>
      </c>
      <c r="C88" s="4">
        <v>2232500</v>
      </c>
    </row>
    <row r="89" spans="1:3" x14ac:dyDescent="0.2">
      <c r="A89" s="3">
        <v>42975</v>
      </c>
      <c r="B89" s="5">
        <v>210.29002399999999</v>
      </c>
      <c r="C89" s="4">
        <v>2641600</v>
      </c>
    </row>
    <row r="90" spans="1:3" x14ac:dyDescent="0.2">
      <c r="A90" s="3">
        <v>42976</v>
      </c>
      <c r="B90" s="5">
        <v>210.63476600000001</v>
      </c>
      <c r="C90" s="4">
        <v>2369100</v>
      </c>
    </row>
    <row r="91" spans="1:3" x14ac:dyDescent="0.2">
      <c r="A91" s="3">
        <v>42977</v>
      </c>
      <c r="B91" s="5">
        <v>212.99044799999999</v>
      </c>
      <c r="C91" s="4">
        <v>2411400</v>
      </c>
    </row>
    <row r="92" spans="1:3" x14ac:dyDescent="0.2">
      <c r="A92" s="3">
        <v>42978</v>
      </c>
      <c r="B92" s="5">
        <v>214.254501</v>
      </c>
      <c r="C92" s="4">
        <v>2240600</v>
      </c>
    </row>
    <row r="93" spans="1:3" x14ac:dyDescent="0.2">
      <c r="A93" s="3">
        <v>42979</v>
      </c>
      <c r="B93" s="5">
        <v>216.303741</v>
      </c>
      <c r="C93" s="4">
        <v>2346900</v>
      </c>
    </row>
    <row r="94" spans="1:3" x14ac:dyDescent="0.2">
      <c r="A94" s="3">
        <v>42983</v>
      </c>
      <c r="B94" s="5">
        <v>208.54716500000001</v>
      </c>
      <c r="C94" s="4">
        <v>5646200</v>
      </c>
    </row>
    <row r="95" spans="1:3" x14ac:dyDescent="0.2">
      <c r="A95" s="3">
        <v>42984</v>
      </c>
      <c r="B95" s="5">
        <v>209.55265800000001</v>
      </c>
      <c r="C95" s="4">
        <v>3613600</v>
      </c>
    </row>
    <row r="96" spans="1:3" x14ac:dyDescent="0.2">
      <c r="A96" s="3">
        <v>42985</v>
      </c>
      <c r="B96" s="5">
        <v>206.68940699999999</v>
      </c>
      <c r="C96" s="4">
        <v>3594600</v>
      </c>
    </row>
    <row r="97" spans="1:3" x14ac:dyDescent="0.2">
      <c r="A97" s="3">
        <v>42986</v>
      </c>
      <c r="B97" s="5">
        <v>208.00134299999999</v>
      </c>
      <c r="C97" s="4">
        <v>3120900</v>
      </c>
    </row>
    <row r="98" spans="1:3" x14ac:dyDescent="0.2">
      <c r="A98" s="3">
        <v>42989</v>
      </c>
      <c r="B98" s="5">
        <v>211.688095</v>
      </c>
      <c r="C98" s="4">
        <v>2971500</v>
      </c>
    </row>
    <row r="99" spans="1:3" x14ac:dyDescent="0.2">
      <c r="A99" s="3">
        <v>42990</v>
      </c>
      <c r="B99" s="5">
        <v>216.37081900000001</v>
      </c>
      <c r="C99" s="4">
        <v>3745800</v>
      </c>
    </row>
    <row r="100" spans="1:3" x14ac:dyDescent="0.2">
      <c r="A100" s="3">
        <v>42991</v>
      </c>
      <c r="B100" s="5">
        <v>216.954926</v>
      </c>
      <c r="C100" s="4">
        <v>2383500</v>
      </c>
    </row>
    <row r="101" spans="1:3" x14ac:dyDescent="0.2">
      <c r="A101" s="3">
        <v>42992</v>
      </c>
      <c r="B101" s="5">
        <v>217.23266599999999</v>
      </c>
      <c r="C101" s="4">
        <v>1986600</v>
      </c>
    </row>
    <row r="102" spans="1:3" x14ac:dyDescent="0.2">
      <c r="A102" s="3">
        <v>42993</v>
      </c>
      <c r="B102" s="5">
        <v>215.671738</v>
      </c>
      <c r="C102" s="4">
        <v>4365800</v>
      </c>
    </row>
    <row r="103" spans="1:3" x14ac:dyDescent="0.2">
      <c r="A103" s="3">
        <v>42996</v>
      </c>
      <c r="B103" s="5">
        <v>217.88381999999999</v>
      </c>
      <c r="C103" s="4">
        <v>2466800</v>
      </c>
    </row>
    <row r="104" spans="1:3" x14ac:dyDescent="0.2">
      <c r="A104" s="3">
        <v>42997</v>
      </c>
      <c r="B104" s="5">
        <v>219.205322</v>
      </c>
      <c r="C104" s="4">
        <v>1858000</v>
      </c>
    </row>
    <row r="105" spans="1:3" x14ac:dyDescent="0.2">
      <c r="A105" s="3">
        <v>42998</v>
      </c>
      <c r="B105" s="5">
        <v>220.04797400000001</v>
      </c>
      <c r="C105" s="4">
        <v>2682300</v>
      </c>
    </row>
    <row r="106" spans="1:3" x14ac:dyDescent="0.2">
      <c r="A106" s="3">
        <v>42999</v>
      </c>
      <c r="B106" s="5">
        <v>221.48440600000001</v>
      </c>
      <c r="C106" s="4">
        <v>1800800</v>
      </c>
    </row>
    <row r="107" spans="1:3" x14ac:dyDescent="0.2">
      <c r="A107" s="3">
        <v>43000</v>
      </c>
      <c r="B107" s="5">
        <v>221.23542800000001</v>
      </c>
      <c r="C107" s="4">
        <v>1861800</v>
      </c>
    </row>
    <row r="108" spans="1:3" x14ac:dyDescent="0.2">
      <c r="A108" s="3">
        <v>43003</v>
      </c>
      <c r="B108" s="5">
        <v>220.498062</v>
      </c>
      <c r="C108" s="4">
        <v>2261800</v>
      </c>
    </row>
    <row r="109" spans="1:3" x14ac:dyDescent="0.2">
      <c r="A109" s="3">
        <v>43004</v>
      </c>
      <c r="B109" s="5">
        <v>220.19165000000001</v>
      </c>
      <c r="C109" s="4">
        <v>1770000</v>
      </c>
    </row>
    <row r="110" spans="1:3" x14ac:dyDescent="0.2">
      <c r="A110" s="3">
        <v>43005</v>
      </c>
      <c r="B110" s="5">
        <v>224.807312</v>
      </c>
      <c r="C110" s="4">
        <v>3072100</v>
      </c>
    </row>
    <row r="111" spans="1:3" x14ac:dyDescent="0.2">
      <c r="A111" s="3">
        <v>43006</v>
      </c>
      <c r="B111" s="5">
        <v>225.48718299999999</v>
      </c>
      <c r="C111" s="4">
        <v>2121800</v>
      </c>
    </row>
    <row r="112" spans="1:3" x14ac:dyDescent="0.2">
      <c r="A112" s="3">
        <v>43007</v>
      </c>
      <c r="B112" s="5">
        <v>227.134277</v>
      </c>
      <c r="C112" s="4">
        <v>1902300</v>
      </c>
    </row>
    <row r="113" spans="1:3" x14ac:dyDescent="0.2">
      <c r="A113" s="3">
        <v>43010</v>
      </c>
      <c r="B113" s="5">
        <v>230.447586</v>
      </c>
      <c r="C113" s="4">
        <v>2501300</v>
      </c>
    </row>
    <row r="114" spans="1:3" x14ac:dyDescent="0.2">
      <c r="A114" s="3">
        <v>43011</v>
      </c>
      <c r="B114" s="5">
        <v>231.376465</v>
      </c>
      <c r="C114" s="4">
        <v>2010800</v>
      </c>
    </row>
    <row r="115" spans="1:3" x14ac:dyDescent="0.2">
      <c r="A115" s="3">
        <v>43012</v>
      </c>
      <c r="B115" s="5">
        <v>230.121994</v>
      </c>
      <c r="C115" s="4">
        <v>1840400</v>
      </c>
    </row>
    <row r="116" spans="1:3" x14ac:dyDescent="0.2">
      <c r="A116" s="3">
        <v>43013</v>
      </c>
      <c r="B116" s="5">
        <v>235.62822</v>
      </c>
      <c r="C116" s="4">
        <v>3521300</v>
      </c>
    </row>
    <row r="117" spans="1:3" x14ac:dyDescent="0.2">
      <c r="A117" s="3">
        <v>43014</v>
      </c>
      <c r="B117" s="5">
        <v>235.58992000000001</v>
      </c>
      <c r="C117" s="4">
        <v>2396100</v>
      </c>
    </row>
    <row r="118" spans="1:3" x14ac:dyDescent="0.2">
      <c r="A118" s="3">
        <v>43017</v>
      </c>
      <c r="B118" s="5">
        <v>232.50645399999999</v>
      </c>
      <c r="C118" s="4">
        <v>2165200</v>
      </c>
    </row>
    <row r="119" spans="1:3" x14ac:dyDescent="0.2">
      <c r="A119" s="3">
        <v>43018</v>
      </c>
      <c r="B119" s="5">
        <v>232.31492600000001</v>
      </c>
      <c r="C119" s="4">
        <v>2187100</v>
      </c>
    </row>
    <row r="120" spans="1:3" x14ac:dyDescent="0.2">
      <c r="A120" s="3">
        <v>43019</v>
      </c>
      <c r="B120" s="5">
        <v>232.123413</v>
      </c>
      <c r="C120" s="4">
        <v>2175700</v>
      </c>
    </row>
    <row r="121" spans="1:3" x14ac:dyDescent="0.2">
      <c r="A121" s="3">
        <v>43020</v>
      </c>
      <c r="B121" s="5">
        <v>229.63365200000001</v>
      </c>
      <c r="C121" s="4">
        <v>2148200</v>
      </c>
    </row>
    <row r="122" spans="1:3" x14ac:dyDescent="0.2">
      <c r="A122" s="3">
        <v>43021</v>
      </c>
      <c r="B122" s="5">
        <v>228.41746499999999</v>
      </c>
      <c r="C122" s="4">
        <v>2491000</v>
      </c>
    </row>
    <row r="123" spans="1:3" x14ac:dyDescent="0.2">
      <c r="A123" s="3">
        <v>43024</v>
      </c>
      <c r="B123" s="5">
        <v>232.13299599999999</v>
      </c>
      <c r="C123" s="4">
        <v>2969200</v>
      </c>
    </row>
    <row r="124" spans="1:3" x14ac:dyDescent="0.2">
      <c r="A124" s="3">
        <v>43025</v>
      </c>
      <c r="B124" s="5">
        <v>226.080917</v>
      </c>
      <c r="C124" s="4">
        <v>7088400</v>
      </c>
    </row>
    <row r="125" spans="1:3" x14ac:dyDescent="0.2">
      <c r="A125" s="3">
        <v>43026</v>
      </c>
      <c r="B125" s="5">
        <v>231.76908900000001</v>
      </c>
      <c r="C125" s="4">
        <v>4235900</v>
      </c>
    </row>
    <row r="126" spans="1:3" x14ac:dyDescent="0.2">
      <c r="A126" s="3">
        <v>43027</v>
      </c>
      <c r="B126" s="5">
        <v>229.81559799999999</v>
      </c>
      <c r="C126" s="4">
        <v>2710900</v>
      </c>
    </row>
    <row r="127" spans="1:3" x14ac:dyDescent="0.2">
      <c r="A127" s="3">
        <v>43028</v>
      </c>
      <c r="B127" s="5">
        <v>234.354645</v>
      </c>
      <c r="C127" s="4">
        <v>3022800</v>
      </c>
    </row>
    <row r="128" spans="1:3" x14ac:dyDescent="0.2">
      <c r="A128" s="3">
        <v>43031</v>
      </c>
      <c r="B128" s="5">
        <v>231.86485300000001</v>
      </c>
      <c r="C128" s="4">
        <v>1963300</v>
      </c>
    </row>
    <row r="129" spans="1:3" x14ac:dyDescent="0.2">
      <c r="A129" s="3">
        <v>43032</v>
      </c>
      <c r="B129" s="5">
        <v>234.45996099999999</v>
      </c>
      <c r="C129" s="4">
        <v>2285300</v>
      </c>
    </row>
    <row r="130" spans="1:3" x14ac:dyDescent="0.2">
      <c r="A130" s="3">
        <v>43033</v>
      </c>
      <c r="B130" s="5">
        <v>231.46266199999999</v>
      </c>
      <c r="C130" s="4">
        <v>2904300</v>
      </c>
    </row>
    <row r="131" spans="1:3" x14ac:dyDescent="0.2">
      <c r="A131" s="3">
        <v>43034</v>
      </c>
      <c r="B131" s="5">
        <v>231.472229</v>
      </c>
      <c r="C131" s="4">
        <v>1948800</v>
      </c>
    </row>
    <row r="132" spans="1:3" x14ac:dyDescent="0.2">
      <c r="A132" s="3">
        <v>43035</v>
      </c>
      <c r="B132" s="5">
        <v>231.46266199999999</v>
      </c>
      <c r="C132" s="4">
        <v>2111500</v>
      </c>
    </row>
    <row r="133" spans="1:3" x14ac:dyDescent="0.2">
      <c r="A133" s="3">
        <v>43038</v>
      </c>
      <c r="B133" s="5">
        <v>230.677414</v>
      </c>
      <c r="C133" s="4">
        <v>1764400</v>
      </c>
    </row>
    <row r="134" spans="1:3" x14ac:dyDescent="0.2">
      <c r="A134" s="3">
        <v>43039</v>
      </c>
      <c r="B134" s="5">
        <v>232.199997</v>
      </c>
      <c r="C134" s="4">
        <v>2658700</v>
      </c>
    </row>
    <row r="135" spans="1:3" x14ac:dyDescent="0.2">
      <c r="A135" s="3">
        <v>43040</v>
      </c>
      <c r="B135" s="5">
        <v>233.90454099999999</v>
      </c>
      <c r="C135" s="4">
        <v>2969600</v>
      </c>
    </row>
    <row r="136" spans="1:3" x14ac:dyDescent="0.2">
      <c r="A136" s="3">
        <v>43041</v>
      </c>
      <c r="B136" s="5">
        <v>236.413467</v>
      </c>
      <c r="C136" s="4">
        <v>2509100</v>
      </c>
    </row>
    <row r="137" spans="1:3" x14ac:dyDescent="0.2">
      <c r="A137" s="3">
        <v>43042</v>
      </c>
      <c r="B137" s="5">
        <v>234.038589</v>
      </c>
      <c r="C137" s="4">
        <v>1954600</v>
      </c>
    </row>
    <row r="138" spans="1:3" x14ac:dyDescent="0.2">
      <c r="A138" s="3">
        <v>43045</v>
      </c>
      <c r="B138" s="5">
        <v>233.16720599999999</v>
      </c>
      <c r="C138" s="4">
        <v>1744800</v>
      </c>
    </row>
    <row r="139" spans="1:3" x14ac:dyDescent="0.2">
      <c r="A139" s="3">
        <v>43046</v>
      </c>
      <c r="B139" s="5">
        <v>229.643204</v>
      </c>
      <c r="C139" s="4">
        <v>2483900</v>
      </c>
    </row>
    <row r="140" spans="1:3" x14ac:dyDescent="0.2">
      <c r="A140" s="3">
        <v>43047</v>
      </c>
      <c r="B140" s="5">
        <v>231.022156</v>
      </c>
      <c r="C140" s="4">
        <v>2349800</v>
      </c>
    </row>
    <row r="141" spans="1:3" x14ac:dyDescent="0.2">
      <c r="A141" s="3">
        <v>43048</v>
      </c>
      <c r="B141" s="5">
        <v>230.58165</v>
      </c>
      <c r="C141" s="4">
        <v>2122400</v>
      </c>
    </row>
    <row r="142" spans="1:3" x14ac:dyDescent="0.2">
      <c r="A142" s="3">
        <v>43049</v>
      </c>
      <c r="B142" s="5">
        <v>229.96878100000001</v>
      </c>
      <c r="C142" s="4">
        <v>1845600</v>
      </c>
    </row>
    <row r="143" spans="1:3" x14ac:dyDescent="0.2">
      <c r="A143" s="3">
        <v>43052</v>
      </c>
      <c r="B143" s="5">
        <v>230.08371</v>
      </c>
      <c r="C143" s="4">
        <v>1953900</v>
      </c>
    </row>
    <row r="144" spans="1:3" x14ac:dyDescent="0.2">
      <c r="A144" s="3">
        <v>43053</v>
      </c>
      <c r="B144" s="5">
        <v>227.182175</v>
      </c>
      <c r="C144" s="4">
        <v>3000200</v>
      </c>
    </row>
    <row r="145" spans="1:3" x14ac:dyDescent="0.2">
      <c r="A145" s="3">
        <v>43054</v>
      </c>
      <c r="B145" s="5">
        <v>227.53649899999999</v>
      </c>
      <c r="C145" s="4">
        <v>2564100</v>
      </c>
    </row>
    <row r="146" spans="1:3" x14ac:dyDescent="0.2">
      <c r="A146" s="3">
        <v>43055</v>
      </c>
      <c r="B146" s="5">
        <v>229.22184799999999</v>
      </c>
      <c r="C146" s="4">
        <v>2304300</v>
      </c>
    </row>
    <row r="147" spans="1:3" x14ac:dyDescent="0.2">
      <c r="A147" s="3">
        <v>43056</v>
      </c>
      <c r="B147" s="5">
        <v>227.92907700000001</v>
      </c>
      <c r="C147" s="4">
        <v>2826400</v>
      </c>
    </row>
    <row r="148" spans="1:3" x14ac:dyDescent="0.2">
      <c r="A148" s="3">
        <v>43059</v>
      </c>
      <c r="B148" s="5">
        <v>228.03440900000001</v>
      </c>
      <c r="C148" s="4">
        <v>2000700</v>
      </c>
    </row>
    <row r="149" spans="1:3" x14ac:dyDescent="0.2">
      <c r="A149" s="3">
        <v>43060</v>
      </c>
      <c r="B149" s="5">
        <v>227.92907700000001</v>
      </c>
      <c r="C149" s="4">
        <v>2223800</v>
      </c>
    </row>
    <row r="150" spans="1:3" x14ac:dyDescent="0.2">
      <c r="A150" s="3">
        <v>43061</v>
      </c>
      <c r="B150" s="5">
        <v>226.40649400000001</v>
      </c>
      <c r="C150" s="4">
        <v>2177200</v>
      </c>
    </row>
    <row r="151" spans="1:3" x14ac:dyDescent="0.2">
      <c r="A151" s="3">
        <v>43063</v>
      </c>
      <c r="B151" s="5">
        <v>225.94683800000001</v>
      </c>
      <c r="C151" s="4">
        <v>1268500</v>
      </c>
    </row>
    <row r="152" spans="1:3" x14ac:dyDescent="0.2">
      <c r="A152" s="3">
        <v>43066</v>
      </c>
      <c r="B152" s="5">
        <v>225.14245600000001</v>
      </c>
      <c r="C152" s="4">
        <v>1999600</v>
      </c>
    </row>
    <row r="153" spans="1:3" x14ac:dyDescent="0.2">
      <c r="A153" s="3">
        <v>43067</v>
      </c>
      <c r="B153" s="5">
        <v>229.26016200000001</v>
      </c>
      <c r="C153" s="4">
        <v>3212900</v>
      </c>
    </row>
    <row r="154" spans="1:3" x14ac:dyDescent="0.2">
      <c r="A154" s="3">
        <v>43068</v>
      </c>
      <c r="B154" s="5">
        <v>231.85382100000001</v>
      </c>
      <c r="C154" s="4">
        <v>4500000</v>
      </c>
    </row>
    <row r="155" spans="1:3" x14ac:dyDescent="0.2">
      <c r="A155" s="3">
        <v>43069</v>
      </c>
      <c r="B155" s="5">
        <v>237.886459</v>
      </c>
      <c r="C155" s="4">
        <v>6364600</v>
      </c>
    </row>
    <row r="156" spans="1:3" x14ac:dyDescent="0.2">
      <c r="A156" s="3">
        <v>43070</v>
      </c>
      <c r="B156" s="5">
        <v>239.144882</v>
      </c>
      <c r="C156" s="4">
        <v>4765400</v>
      </c>
    </row>
    <row r="157" spans="1:3" x14ac:dyDescent="0.2">
      <c r="A157" s="3">
        <v>43073</v>
      </c>
      <c r="B157" s="5">
        <v>240.777908</v>
      </c>
      <c r="C157" s="4">
        <v>3326100</v>
      </c>
    </row>
    <row r="158" spans="1:3" x14ac:dyDescent="0.2">
      <c r="A158" s="3">
        <v>43074</v>
      </c>
      <c r="B158" s="5">
        <v>238.549316</v>
      </c>
      <c r="C158" s="4">
        <v>2526800</v>
      </c>
    </row>
    <row r="159" spans="1:3" x14ac:dyDescent="0.2">
      <c r="A159" s="3">
        <v>43075</v>
      </c>
      <c r="B159" s="5">
        <v>236.26301599999999</v>
      </c>
      <c r="C159" s="4">
        <v>2331400</v>
      </c>
    </row>
    <row r="160" spans="1:3" x14ac:dyDescent="0.2">
      <c r="A160" s="3">
        <v>43076</v>
      </c>
      <c r="B160" s="5">
        <v>238.77023299999999</v>
      </c>
      <c r="C160" s="4">
        <v>2667000</v>
      </c>
    </row>
    <row r="161" spans="1:3" x14ac:dyDescent="0.2">
      <c r="A161" s="3">
        <v>43077</v>
      </c>
      <c r="B161" s="5">
        <v>240.48973100000001</v>
      </c>
      <c r="C161" s="4">
        <v>1959100</v>
      </c>
    </row>
    <row r="162" spans="1:3" x14ac:dyDescent="0.2">
      <c r="A162" s="3">
        <v>43080</v>
      </c>
      <c r="B162" s="5">
        <v>240.27839700000001</v>
      </c>
      <c r="C162" s="4">
        <v>1494200</v>
      </c>
    </row>
    <row r="163" spans="1:3" x14ac:dyDescent="0.2">
      <c r="A163" s="3">
        <v>43081</v>
      </c>
      <c r="B163" s="5">
        <v>247.53105199999999</v>
      </c>
      <c r="C163" s="4">
        <v>3464200</v>
      </c>
    </row>
    <row r="164" spans="1:3" x14ac:dyDescent="0.2">
      <c r="A164" s="3">
        <v>43082</v>
      </c>
      <c r="B164" s="5">
        <v>245.49453700000001</v>
      </c>
      <c r="C164" s="4">
        <v>3482300</v>
      </c>
    </row>
    <row r="165" spans="1:3" x14ac:dyDescent="0.2">
      <c r="A165" s="3">
        <v>43083</v>
      </c>
      <c r="B165" s="5">
        <v>245.417709</v>
      </c>
      <c r="C165" s="4">
        <v>3353200</v>
      </c>
    </row>
    <row r="166" spans="1:3" x14ac:dyDescent="0.2">
      <c r="A166" s="3">
        <v>43084</v>
      </c>
      <c r="B166" s="5">
        <v>247.04115300000001</v>
      </c>
      <c r="C166" s="4">
        <v>5283400</v>
      </c>
    </row>
    <row r="167" spans="1:3" x14ac:dyDescent="0.2">
      <c r="A167" s="3">
        <v>43087</v>
      </c>
      <c r="B167" s="5">
        <v>249.778839</v>
      </c>
      <c r="C167" s="4">
        <v>2575600</v>
      </c>
    </row>
    <row r="168" spans="1:3" x14ac:dyDescent="0.2">
      <c r="A168" s="3">
        <v>43088</v>
      </c>
      <c r="B168" s="5">
        <v>246.37829600000001</v>
      </c>
      <c r="C168" s="4">
        <v>2195500</v>
      </c>
    </row>
    <row r="169" spans="1:3" x14ac:dyDescent="0.2">
      <c r="A169" s="3">
        <v>43089</v>
      </c>
      <c r="B169" s="5">
        <v>245.12948600000001</v>
      </c>
      <c r="C169" s="4">
        <v>2052400</v>
      </c>
    </row>
    <row r="170" spans="1:3" x14ac:dyDescent="0.2">
      <c r="A170" s="3">
        <v>43090</v>
      </c>
      <c r="B170" s="5">
        <v>250.729919</v>
      </c>
      <c r="C170" s="4">
        <v>3337800</v>
      </c>
    </row>
    <row r="171" spans="1:3" x14ac:dyDescent="0.2">
      <c r="A171" s="3">
        <v>43091</v>
      </c>
      <c r="B171" s="5">
        <v>248.77024800000001</v>
      </c>
      <c r="C171" s="4">
        <v>2100600</v>
      </c>
    </row>
    <row r="172" spans="1:3" x14ac:dyDescent="0.2">
      <c r="A172" s="3">
        <v>43095</v>
      </c>
      <c r="B172" s="5">
        <v>247.569458</v>
      </c>
      <c r="C172" s="4">
        <v>1289300</v>
      </c>
    </row>
    <row r="173" spans="1:3" x14ac:dyDescent="0.2">
      <c r="A173" s="3">
        <v>43096</v>
      </c>
      <c r="B173" s="5">
        <v>245.86917099999999</v>
      </c>
      <c r="C173" s="4">
        <v>1567900</v>
      </c>
    </row>
    <row r="174" spans="1:3" x14ac:dyDescent="0.2">
      <c r="A174" s="3">
        <v>43097</v>
      </c>
      <c r="B174" s="5">
        <v>246.397537</v>
      </c>
      <c r="C174" s="4">
        <v>1301000</v>
      </c>
    </row>
    <row r="175" spans="1:3" x14ac:dyDescent="0.2">
      <c r="A175" s="3">
        <v>43098</v>
      </c>
      <c r="B175" s="5">
        <v>244.726044</v>
      </c>
      <c r="C175" s="4">
        <v>2519300</v>
      </c>
    </row>
    <row r="176" spans="1:3" x14ac:dyDescent="0.2">
      <c r="A176" s="3">
        <v>43102</v>
      </c>
      <c r="B176" s="5">
        <v>245.60020399999999</v>
      </c>
      <c r="C176" s="4">
        <v>2258300</v>
      </c>
    </row>
    <row r="177" spans="1:3" x14ac:dyDescent="0.2">
      <c r="A177" s="3">
        <v>43103</v>
      </c>
      <c r="B177" s="5">
        <v>243.31395000000001</v>
      </c>
      <c r="C177" s="4">
        <v>2988200</v>
      </c>
    </row>
    <row r="178" spans="1:3" x14ac:dyDescent="0.2">
      <c r="A178" s="3">
        <v>43104</v>
      </c>
      <c r="B178" s="5">
        <v>246.714539</v>
      </c>
      <c r="C178" s="4">
        <v>2583200</v>
      </c>
    </row>
    <row r="179" spans="1:3" x14ac:dyDescent="0.2">
      <c r="A179" s="3">
        <v>43105</v>
      </c>
      <c r="B179" s="5">
        <v>245.45611600000001</v>
      </c>
      <c r="C179" s="4">
        <v>2594700</v>
      </c>
    </row>
    <row r="180" spans="1:3" x14ac:dyDescent="0.2">
      <c r="A180" s="3">
        <v>43108</v>
      </c>
      <c r="B180" s="5">
        <v>241.89222699999999</v>
      </c>
      <c r="C180" s="4">
        <v>2940500</v>
      </c>
    </row>
    <row r="181" spans="1:3" x14ac:dyDescent="0.2">
      <c r="A181" s="3">
        <v>43109</v>
      </c>
      <c r="B181" s="5">
        <v>243.93836999999999</v>
      </c>
      <c r="C181" s="4">
        <v>2637300</v>
      </c>
    </row>
    <row r="182" spans="1:3" x14ac:dyDescent="0.2">
      <c r="A182" s="3">
        <v>43110</v>
      </c>
      <c r="B182" s="5">
        <v>244.31298799999999</v>
      </c>
      <c r="C182" s="4">
        <v>2927200</v>
      </c>
    </row>
    <row r="183" spans="1:3" x14ac:dyDescent="0.2">
      <c r="A183" s="3">
        <v>43111</v>
      </c>
      <c r="B183" s="5">
        <v>245.08148199999999</v>
      </c>
      <c r="C183" s="4">
        <v>2422400</v>
      </c>
    </row>
    <row r="184" spans="1:3" x14ac:dyDescent="0.2">
      <c r="A184" s="3">
        <v>43112</v>
      </c>
      <c r="B184" s="5">
        <v>246.90666200000001</v>
      </c>
      <c r="C184" s="4">
        <v>2849200</v>
      </c>
    </row>
    <row r="185" spans="1:3" x14ac:dyDescent="0.2">
      <c r="A185" s="3">
        <v>43116</v>
      </c>
      <c r="B185" s="5">
        <v>248.28031899999999</v>
      </c>
      <c r="C185" s="4">
        <v>4445500</v>
      </c>
    </row>
    <row r="186" spans="1:3" x14ac:dyDescent="0.2">
      <c r="A186" s="3">
        <v>43117</v>
      </c>
      <c r="B186" s="5">
        <v>243.659775</v>
      </c>
      <c r="C186" s="4">
        <v>8608100</v>
      </c>
    </row>
    <row r="187" spans="1:3" x14ac:dyDescent="0.2">
      <c r="A187" s="3">
        <v>43118</v>
      </c>
      <c r="B187" s="5">
        <v>241.08532700000001</v>
      </c>
      <c r="C187" s="4">
        <v>4984500</v>
      </c>
    </row>
    <row r="188" spans="1:3" x14ac:dyDescent="0.2">
      <c r="A188" s="3">
        <v>43119</v>
      </c>
      <c r="B188" s="5">
        <v>246.03247099999999</v>
      </c>
      <c r="C188" s="4">
        <v>4643400</v>
      </c>
    </row>
    <row r="189" spans="1:3" x14ac:dyDescent="0.2">
      <c r="A189" s="3">
        <v>43122</v>
      </c>
      <c r="B189" s="5">
        <v>251.219818</v>
      </c>
      <c r="C189" s="4">
        <v>5264700</v>
      </c>
    </row>
    <row r="190" spans="1:3" x14ac:dyDescent="0.2">
      <c r="A190" s="3">
        <v>43123</v>
      </c>
      <c r="B190" s="5">
        <v>249.84612999999999</v>
      </c>
      <c r="C190" s="4">
        <v>4003600</v>
      </c>
    </row>
    <row r="191" spans="1:3" x14ac:dyDescent="0.2">
      <c r="A191" s="3">
        <v>43124</v>
      </c>
      <c r="B191" s="5">
        <v>255.21592699999999</v>
      </c>
      <c r="C191" s="4">
        <v>4314000</v>
      </c>
    </row>
    <row r="192" spans="1:3" x14ac:dyDescent="0.2">
      <c r="A192" s="3">
        <v>43125</v>
      </c>
      <c r="B192" s="5">
        <v>258.43396000000001</v>
      </c>
      <c r="C192" s="4">
        <v>5055000</v>
      </c>
    </row>
    <row r="193" spans="1:3" x14ac:dyDescent="0.2">
      <c r="A193" s="3">
        <v>43126</v>
      </c>
      <c r="B193" s="5">
        <v>257.579071</v>
      </c>
      <c r="C193" s="4">
        <v>3535400</v>
      </c>
    </row>
    <row r="194" spans="1:3" x14ac:dyDescent="0.2">
      <c r="A194" s="3">
        <v>43129</v>
      </c>
      <c r="B194" s="5">
        <v>261.74813799999998</v>
      </c>
      <c r="C194" s="4">
        <v>3881100</v>
      </c>
    </row>
    <row r="195" spans="1:3" x14ac:dyDescent="0.2">
      <c r="A195" s="3">
        <v>43130</v>
      </c>
      <c r="B195" s="5">
        <v>258.347534</v>
      </c>
      <c r="C195" s="4">
        <v>3970400</v>
      </c>
    </row>
    <row r="196" spans="1:3" x14ac:dyDescent="0.2">
      <c r="A196" s="3">
        <v>43131</v>
      </c>
      <c r="B196" s="5">
        <v>257.33895899999999</v>
      </c>
      <c r="C196" s="4">
        <v>3710200</v>
      </c>
    </row>
    <row r="197" spans="1:3" x14ac:dyDescent="0.2">
      <c r="A197" s="3">
        <v>43132</v>
      </c>
      <c r="B197" s="5">
        <v>261.50796500000001</v>
      </c>
      <c r="C197" s="4">
        <v>3388200</v>
      </c>
    </row>
    <row r="198" spans="1:3" x14ac:dyDescent="0.2">
      <c r="A198" s="3">
        <v>43133</v>
      </c>
      <c r="B198" s="5">
        <v>249.79811100000001</v>
      </c>
      <c r="C198" s="4">
        <v>5913900</v>
      </c>
    </row>
    <row r="199" spans="1:3" x14ac:dyDescent="0.2">
      <c r="A199" s="3">
        <v>43136</v>
      </c>
      <c r="B199" s="5">
        <v>239.298599</v>
      </c>
      <c r="C199" s="4">
        <v>6528500</v>
      </c>
    </row>
    <row r="200" spans="1:3" x14ac:dyDescent="0.2">
      <c r="A200" s="3">
        <v>43137</v>
      </c>
      <c r="B200" s="5">
        <v>248.510895</v>
      </c>
      <c r="C200" s="4">
        <v>6739900</v>
      </c>
    </row>
    <row r="201" spans="1:3" x14ac:dyDescent="0.2">
      <c r="A201" s="3">
        <v>43138</v>
      </c>
      <c r="B201" s="5">
        <v>246.97387699999999</v>
      </c>
      <c r="C201" s="4">
        <v>4125000</v>
      </c>
    </row>
    <row r="202" spans="1:3" x14ac:dyDescent="0.2">
      <c r="A202" s="3">
        <v>43139</v>
      </c>
      <c r="B202" s="5">
        <v>236.64726300000001</v>
      </c>
      <c r="C202" s="4">
        <v>4166200</v>
      </c>
    </row>
    <row r="203" spans="1:3" x14ac:dyDescent="0.2">
      <c r="A203" s="3">
        <v>43140</v>
      </c>
      <c r="B203" s="5">
        <v>239.48111</v>
      </c>
      <c r="C203" s="4">
        <v>5978600</v>
      </c>
    </row>
    <row r="204" spans="1:3" x14ac:dyDescent="0.2">
      <c r="A204" s="3">
        <v>43143</v>
      </c>
      <c r="B204" s="5">
        <v>243.18907200000001</v>
      </c>
      <c r="C204" s="4">
        <v>3692500</v>
      </c>
    </row>
    <row r="205" spans="1:3" x14ac:dyDescent="0.2">
      <c r="A205" s="3">
        <v>43144</v>
      </c>
      <c r="B205" s="5">
        <v>245.46571399999999</v>
      </c>
      <c r="C205" s="4">
        <v>2700500</v>
      </c>
    </row>
    <row r="206" spans="1:3" x14ac:dyDescent="0.2">
      <c r="A206" s="3">
        <v>43145</v>
      </c>
      <c r="B206" s="5">
        <v>252.23799099999999</v>
      </c>
      <c r="C206" s="4">
        <v>3793800</v>
      </c>
    </row>
    <row r="207" spans="1:3" x14ac:dyDescent="0.2">
      <c r="A207" s="3">
        <v>43146</v>
      </c>
      <c r="B207" s="5">
        <v>257.13714599999997</v>
      </c>
      <c r="C207" s="4">
        <v>3523100</v>
      </c>
    </row>
    <row r="208" spans="1:3" x14ac:dyDescent="0.2">
      <c r="A208" s="3">
        <v>43147</v>
      </c>
      <c r="B208" s="5">
        <v>257.07952899999998</v>
      </c>
      <c r="C208" s="4">
        <v>2602500</v>
      </c>
    </row>
    <row r="209" spans="1:3" x14ac:dyDescent="0.2">
      <c r="A209" s="3">
        <v>43151</v>
      </c>
      <c r="B209" s="5">
        <v>254.457077</v>
      </c>
      <c r="C209" s="4">
        <v>2618400</v>
      </c>
    </row>
    <row r="210" spans="1:3" x14ac:dyDescent="0.2">
      <c r="A210" s="3">
        <v>43152</v>
      </c>
      <c r="B210" s="5">
        <v>253.02572599999999</v>
      </c>
      <c r="C210" s="4">
        <v>3017900</v>
      </c>
    </row>
    <row r="211" spans="1:3" x14ac:dyDescent="0.2">
      <c r="A211" s="3">
        <v>43153</v>
      </c>
      <c r="B211" s="5">
        <v>251.13334699999999</v>
      </c>
      <c r="C211" s="4">
        <v>2678900</v>
      </c>
    </row>
    <row r="212" spans="1:3" x14ac:dyDescent="0.2">
      <c r="A212" s="3">
        <v>43154</v>
      </c>
      <c r="B212" s="5">
        <v>256.26303100000001</v>
      </c>
      <c r="C212" s="4">
        <v>2507100</v>
      </c>
    </row>
    <row r="213" spans="1:3" x14ac:dyDescent="0.2">
      <c r="A213" s="3">
        <v>43157</v>
      </c>
      <c r="B213" s="5">
        <v>260.57617199999999</v>
      </c>
      <c r="C213" s="4">
        <v>2751400</v>
      </c>
    </row>
    <row r="214" spans="1:3" x14ac:dyDescent="0.2">
      <c r="A214" s="3">
        <v>43158</v>
      </c>
      <c r="B214" s="5">
        <v>257.37728900000002</v>
      </c>
      <c r="C214" s="4">
        <v>3140600</v>
      </c>
    </row>
    <row r="215" spans="1:3" x14ac:dyDescent="0.2">
      <c r="A215" s="3">
        <v>43159</v>
      </c>
      <c r="B215" s="5">
        <v>253.283264</v>
      </c>
      <c r="C215" s="4">
        <v>3104300</v>
      </c>
    </row>
    <row r="216" spans="1:3" x14ac:dyDescent="0.2">
      <c r="A216" s="3">
        <v>43160</v>
      </c>
      <c r="B216" s="5">
        <v>247.35888700000001</v>
      </c>
      <c r="C216" s="4">
        <v>3483500</v>
      </c>
    </row>
    <row r="217" spans="1:3" x14ac:dyDescent="0.2">
      <c r="A217" s="3">
        <v>43161</v>
      </c>
      <c r="B217" s="5">
        <v>248.64975000000001</v>
      </c>
      <c r="C217" s="4">
        <v>3122800</v>
      </c>
    </row>
    <row r="218" spans="1:3" x14ac:dyDescent="0.2">
      <c r="A218" s="3">
        <v>43164</v>
      </c>
      <c r="B218" s="5">
        <v>253.466263</v>
      </c>
      <c r="C218" s="4">
        <v>2445800</v>
      </c>
    </row>
    <row r="219" spans="1:3" x14ac:dyDescent="0.2">
      <c r="A219" s="3">
        <v>43165</v>
      </c>
      <c r="B219" s="5">
        <v>257.13644399999998</v>
      </c>
      <c r="C219" s="4">
        <v>2217300</v>
      </c>
    </row>
    <row r="220" spans="1:3" x14ac:dyDescent="0.2">
      <c r="A220" s="3">
        <v>43166</v>
      </c>
      <c r="B220" s="5">
        <v>255.61450199999999</v>
      </c>
      <c r="C220" s="4">
        <v>2509400</v>
      </c>
    </row>
    <row r="221" spans="1:3" x14ac:dyDescent="0.2">
      <c r="A221" s="3">
        <v>43167</v>
      </c>
      <c r="B221" s="5">
        <v>256.56817599999999</v>
      </c>
      <c r="C221" s="4">
        <v>2565400</v>
      </c>
    </row>
    <row r="222" spans="1:3" x14ac:dyDescent="0.2">
      <c r="A222" s="3">
        <v>43168</v>
      </c>
      <c r="B222" s="5">
        <v>260.83563199999998</v>
      </c>
      <c r="C222" s="4">
        <v>4410600</v>
      </c>
    </row>
    <row r="223" spans="1:3" x14ac:dyDescent="0.2">
      <c r="A223" s="3">
        <v>43171</v>
      </c>
      <c r="B223" s="5">
        <v>263.34985399999999</v>
      </c>
      <c r="C223" s="4">
        <v>3065600</v>
      </c>
    </row>
    <row r="224" spans="1:3" x14ac:dyDescent="0.2">
      <c r="A224" s="3">
        <v>43172</v>
      </c>
      <c r="B224" s="5">
        <v>258.677795</v>
      </c>
      <c r="C224" s="4">
        <v>2288100</v>
      </c>
    </row>
    <row r="225" spans="1:3" x14ac:dyDescent="0.2">
      <c r="A225" s="3">
        <v>43173</v>
      </c>
      <c r="B225" s="5">
        <v>254.72820999999999</v>
      </c>
      <c r="C225" s="4">
        <v>2478700</v>
      </c>
    </row>
    <row r="226" spans="1:3" x14ac:dyDescent="0.2">
      <c r="A226" s="3">
        <v>43174</v>
      </c>
      <c r="B226" s="5">
        <v>256.828217</v>
      </c>
      <c r="C226" s="4">
        <v>2255200</v>
      </c>
    </row>
    <row r="227" spans="1:3" x14ac:dyDescent="0.2">
      <c r="A227" s="3">
        <v>43175</v>
      </c>
      <c r="B227" s="5">
        <v>257.78189099999997</v>
      </c>
      <c r="C227" s="4">
        <v>4114400</v>
      </c>
    </row>
    <row r="228" spans="1:3" x14ac:dyDescent="0.2">
      <c r="A228" s="3">
        <v>43178</v>
      </c>
      <c r="B228" s="5">
        <v>252.89790300000001</v>
      </c>
      <c r="C228" s="4">
        <v>2426900</v>
      </c>
    </row>
    <row r="229" spans="1:3" x14ac:dyDescent="0.2">
      <c r="A229" s="3">
        <v>43179</v>
      </c>
      <c r="B229" s="5">
        <v>253.53376800000001</v>
      </c>
      <c r="C229" s="4">
        <v>1514800</v>
      </c>
    </row>
    <row r="230" spans="1:3" x14ac:dyDescent="0.2">
      <c r="A230" s="3">
        <v>43180</v>
      </c>
      <c r="B230" s="5">
        <v>252.24290500000001</v>
      </c>
      <c r="C230" s="4">
        <v>2817600</v>
      </c>
    </row>
    <row r="231" spans="1:3" x14ac:dyDescent="0.2">
      <c r="A231" s="3">
        <v>43181</v>
      </c>
      <c r="B231" s="5">
        <v>243.33225999999999</v>
      </c>
      <c r="C231" s="4">
        <v>4489300</v>
      </c>
    </row>
    <row r="232" spans="1:3" x14ac:dyDescent="0.2">
      <c r="A232" s="3">
        <v>43182</v>
      </c>
      <c r="B232" s="5">
        <v>236.261551</v>
      </c>
      <c r="C232" s="4">
        <v>3634200</v>
      </c>
    </row>
    <row r="233" spans="1:3" x14ac:dyDescent="0.2">
      <c r="A233" s="3">
        <v>43185</v>
      </c>
      <c r="B233" s="5">
        <v>245.52862500000001</v>
      </c>
      <c r="C233" s="4">
        <v>3787200</v>
      </c>
    </row>
    <row r="234" spans="1:3" x14ac:dyDescent="0.2">
      <c r="A234" s="3">
        <v>43186</v>
      </c>
      <c r="B234" s="5">
        <v>238.188187</v>
      </c>
      <c r="C234" s="4">
        <v>2981500</v>
      </c>
    </row>
    <row r="235" spans="1:3" x14ac:dyDescent="0.2">
      <c r="A235" s="3">
        <v>43187</v>
      </c>
      <c r="B235" s="5">
        <v>240.22077899999999</v>
      </c>
      <c r="C235" s="4">
        <v>2660200</v>
      </c>
    </row>
    <row r="236" spans="1:3" x14ac:dyDescent="0.2">
      <c r="A236" s="3">
        <v>43188</v>
      </c>
      <c r="B236" s="5">
        <v>242.619415</v>
      </c>
      <c r="C236" s="4">
        <v>3073900</v>
      </c>
    </row>
    <row r="237" spans="1:3" x14ac:dyDescent="0.2">
      <c r="A237" s="3">
        <v>43192</v>
      </c>
      <c r="B237" s="5">
        <v>238.27488700000001</v>
      </c>
      <c r="C237" s="4">
        <v>3429900</v>
      </c>
    </row>
    <row r="238" spans="1:3" x14ac:dyDescent="0.2">
      <c r="A238" s="3">
        <v>43193</v>
      </c>
      <c r="B238" s="5">
        <v>241.38639800000001</v>
      </c>
      <c r="C238" s="4">
        <v>2488200</v>
      </c>
    </row>
    <row r="239" spans="1:3" x14ac:dyDescent="0.2">
      <c r="A239" s="3">
        <v>43194</v>
      </c>
      <c r="B239" s="5">
        <v>243.351517</v>
      </c>
      <c r="C239" s="4">
        <v>2853200</v>
      </c>
    </row>
    <row r="240" spans="1:3" x14ac:dyDescent="0.2">
      <c r="A240" s="3">
        <v>43195</v>
      </c>
      <c r="B240" s="5">
        <v>246.42449999999999</v>
      </c>
      <c r="C240" s="4">
        <v>1924800</v>
      </c>
    </row>
    <row r="241" spans="1:3" x14ac:dyDescent="0.2">
      <c r="A241" s="3">
        <v>43196</v>
      </c>
      <c r="B241" s="5">
        <v>240.798767</v>
      </c>
      <c r="C241" s="4">
        <v>3621900</v>
      </c>
    </row>
    <row r="242" spans="1:3" x14ac:dyDescent="0.2">
      <c r="A242" s="3">
        <v>43199</v>
      </c>
      <c r="B242" s="5">
        <v>242.93731700000001</v>
      </c>
      <c r="C242" s="4">
        <v>3256700</v>
      </c>
    </row>
    <row r="243" spans="1:3" x14ac:dyDescent="0.2">
      <c r="A243" s="3">
        <v>43200</v>
      </c>
      <c r="B243" s="5">
        <v>247.15661600000001</v>
      </c>
      <c r="C243" s="4">
        <v>3113900</v>
      </c>
    </row>
    <row r="244" spans="1:3" x14ac:dyDescent="0.2">
      <c r="A244" s="3">
        <v>43201</v>
      </c>
      <c r="B244" s="5">
        <v>243.65978999999999</v>
      </c>
      <c r="C244" s="4">
        <v>3322000</v>
      </c>
    </row>
    <row r="245" spans="1:3" x14ac:dyDescent="0.2">
      <c r="A245" s="3">
        <v>43202</v>
      </c>
      <c r="B245" s="5">
        <v>250.06578099999999</v>
      </c>
      <c r="C245" s="4">
        <v>3059100</v>
      </c>
    </row>
    <row r="246" spans="1:3" x14ac:dyDescent="0.2">
      <c r="A246" s="3">
        <v>43203</v>
      </c>
      <c r="B246" s="5">
        <v>246.53045700000001</v>
      </c>
      <c r="C246" s="4">
        <v>3026200</v>
      </c>
    </row>
    <row r="247" spans="1:3" x14ac:dyDescent="0.2">
      <c r="A247" s="3">
        <v>43206</v>
      </c>
      <c r="B247" s="5">
        <v>248.41854900000001</v>
      </c>
      <c r="C247" s="4">
        <v>3257400</v>
      </c>
    </row>
    <row r="248" spans="1:3" x14ac:dyDescent="0.2">
      <c r="A248" s="3">
        <v>43207</v>
      </c>
      <c r="B248" s="5">
        <v>244.32449299999999</v>
      </c>
      <c r="C248" s="4">
        <v>10134400</v>
      </c>
    </row>
    <row r="249" spans="1:3" x14ac:dyDescent="0.2">
      <c r="A249" s="3">
        <v>43208</v>
      </c>
      <c r="B249" s="5">
        <v>244.680893</v>
      </c>
      <c r="C249" s="4">
        <v>4524800</v>
      </c>
    </row>
    <row r="250" spans="1:3" x14ac:dyDescent="0.2">
      <c r="A250" s="3">
        <v>43209</v>
      </c>
      <c r="B250" s="5">
        <v>244.84466599999999</v>
      </c>
      <c r="C250" s="4">
        <v>3990000</v>
      </c>
    </row>
    <row r="251" spans="1:3" x14ac:dyDescent="0.2">
      <c r="A251" s="3">
        <v>43210</v>
      </c>
      <c r="B251" s="5">
        <v>242.715744</v>
      </c>
      <c r="C251" s="4">
        <v>2930600</v>
      </c>
    </row>
    <row r="252" spans="1:3" x14ac:dyDescent="0.2">
      <c r="A252" s="3">
        <v>43213</v>
      </c>
      <c r="B252" s="5">
        <v>237.61982699999999</v>
      </c>
      <c r="C252" s="4">
        <v>3775900</v>
      </c>
    </row>
    <row r="253" spans="1:3" x14ac:dyDescent="0.2">
      <c r="A253" s="3">
        <v>43214</v>
      </c>
      <c r="B253" s="5">
        <v>233.59320099999999</v>
      </c>
      <c r="C253" s="4">
        <v>4705100</v>
      </c>
    </row>
    <row r="254" spans="1:3" x14ac:dyDescent="0.2">
      <c r="A254" s="3">
        <v>43215</v>
      </c>
      <c r="B254" s="5">
        <v>230.45280500000001</v>
      </c>
      <c r="C254" s="4">
        <v>5041400</v>
      </c>
    </row>
    <row r="255" spans="1:3" x14ac:dyDescent="0.2">
      <c r="A255" s="3">
        <v>43216</v>
      </c>
      <c r="B255" s="5">
        <v>231.28125</v>
      </c>
      <c r="C255" s="4">
        <v>2891100</v>
      </c>
    </row>
    <row r="256" spans="1:3" x14ac:dyDescent="0.2">
      <c r="A256" s="3">
        <v>43217</v>
      </c>
      <c r="B256" s="5">
        <v>231.001892</v>
      </c>
      <c r="C256" s="4">
        <v>2136800</v>
      </c>
    </row>
    <row r="257" spans="1:3" x14ac:dyDescent="0.2">
      <c r="A257" s="3">
        <v>43220</v>
      </c>
      <c r="B257" s="5">
        <v>229.585815</v>
      </c>
      <c r="C257" s="4">
        <v>2790500</v>
      </c>
    </row>
    <row r="258" spans="1:3" x14ac:dyDescent="0.2">
      <c r="A258" s="3">
        <v>43221</v>
      </c>
      <c r="B258" s="5">
        <v>227.98672500000001</v>
      </c>
      <c r="C258" s="4">
        <v>3269800</v>
      </c>
    </row>
    <row r="259" spans="1:3" x14ac:dyDescent="0.2">
      <c r="A259" s="3">
        <v>43222</v>
      </c>
      <c r="B259" s="5">
        <v>225.46286000000001</v>
      </c>
      <c r="C259" s="4">
        <v>3710900</v>
      </c>
    </row>
    <row r="260" spans="1:3" x14ac:dyDescent="0.2">
      <c r="A260" s="3">
        <v>43223</v>
      </c>
      <c r="B260" s="5">
        <v>224.84634399999999</v>
      </c>
      <c r="C260" s="4">
        <v>4511400</v>
      </c>
    </row>
    <row r="261" spans="1:3" x14ac:dyDescent="0.2">
      <c r="A261" s="3">
        <v>43224</v>
      </c>
      <c r="B261" s="5">
        <v>226.32020600000001</v>
      </c>
      <c r="C261" s="4">
        <v>2622300</v>
      </c>
    </row>
    <row r="262" spans="1:3" x14ac:dyDescent="0.2">
      <c r="A262" s="3">
        <v>43227</v>
      </c>
      <c r="B262" s="5">
        <v>228.49726899999999</v>
      </c>
      <c r="C262" s="4">
        <v>1979400</v>
      </c>
    </row>
    <row r="263" spans="1:3" x14ac:dyDescent="0.2">
      <c r="A263" s="3">
        <v>43228</v>
      </c>
      <c r="B263" s="5">
        <v>228.304596</v>
      </c>
      <c r="C263" s="4">
        <v>3267000</v>
      </c>
    </row>
    <row r="264" spans="1:3" x14ac:dyDescent="0.2">
      <c r="A264" s="3">
        <v>43229</v>
      </c>
      <c r="B264" s="5">
        <v>232.86106899999999</v>
      </c>
      <c r="C264" s="4">
        <v>2434000</v>
      </c>
    </row>
    <row r="265" spans="1:3" x14ac:dyDescent="0.2">
      <c r="A265" s="3">
        <v>43230</v>
      </c>
      <c r="B265" s="5">
        <v>234.508331</v>
      </c>
      <c r="C265" s="4">
        <v>2599000</v>
      </c>
    </row>
    <row r="266" spans="1:3" x14ac:dyDescent="0.2">
      <c r="A266" s="3">
        <v>43231</v>
      </c>
      <c r="B266" s="5">
        <v>234.00741600000001</v>
      </c>
      <c r="C266" s="4">
        <v>1540100</v>
      </c>
    </row>
    <row r="267" spans="1:3" x14ac:dyDescent="0.2">
      <c r="A267" s="3">
        <v>43234</v>
      </c>
      <c r="B267" s="5">
        <v>234.961105</v>
      </c>
      <c r="C267" s="4">
        <v>1928500</v>
      </c>
    </row>
    <row r="268" spans="1:3" x14ac:dyDescent="0.2">
      <c r="A268" s="3">
        <v>43235</v>
      </c>
      <c r="B268" s="5">
        <v>232.69731100000001</v>
      </c>
      <c r="C268" s="4">
        <v>2165700</v>
      </c>
    </row>
    <row r="269" spans="1:3" x14ac:dyDescent="0.2">
      <c r="A269" s="3">
        <v>43236</v>
      </c>
      <c r="B269" s="5">
        <v>232.11932400000001</v>
      </c>
      <c r="C269" s="4">
        <v>1965200</v>
      </c>
    </row>
    <row r="270" spans="1:3" x14ac:dyDescent="0.2">
      <c r="A270" s="3">
        <v>43237</v>
      </c>
      <c r="B270" s="5">
        <v>230.32757599999999</v>
      </c>
      <c r="C270" s="4">
        <v>2462700</v>
      </c>
    </row>
    <row r="271" spans="1:3" x14ac:dyDescent="0.2">
      <c r="A271" s="3">
        <v>43238</v>
      </c>
      <c r="B271" s="5">
        <v>228.304596</v>
      </c>
      <c r="C271" s="4">
        <v>2699000</v>
      </c>
    </row>
    <row r="272" spans="1:3" x14ac:dyDescent="0.2">
      <c r="A272" s="3">
        <v>43241</v>
      </c>
      <c r="B272" s="5">
        <v>228.97894299999999</v>
      </c>
      <c r="C272" s="4">
        <v>1951700</v>
      </c>
    </row>
    <row r="273" spans="1:3" x14ac:dyDescent="0.2">
      <c r="A273" s="3">
        <v>43242</v>
      </c>
      <c r="B273" s="5">
        <v>229.26788300000001</v>
      </c>
      <c r="C273" s="4">
        <v>2551500</v>
      </c>
    </row>
    <row r="274" spans="1:3" x14ac:dyDescent="0.2">
      <c r="A274" s="3">
        <v>43243</v>
      </c>
      <c r="B274" s="5">
        <v>229.0849</v>
      </c>
      <c r="C274" s="4">
        <v>3114000</v>
      </c>
    </row>
    <row r="275" spans="1:3" x14ac:dyDescent="0.2">
      <c r="A275" s="3">
        <v>43244</v>
      </c>
      <c r="B275" s="5">
        <v>227.43765300000001</v>
      </c>
      <c r="C275" s="4">
        <v>2308700</v>
      </c>
    </row>
    <row r="276" spans="1:3" x14ac:dyDescent="0.2">
      <c r="A276" s="3">
        <v>43245</v>
      </c>
      <c r="B276" s="5">
        <v>226.38763399999999</v>
      </c>
      <c r="C276" s="4">
        <v>1985600</v>
      </c>
    </row>
    <row r="277" spans="1:3" x14ac:dyDescent="0.2">
      <c r="A277" s="3">
        <v>43249</v>
      </c>
      <c r="B277" s="5">
        <v>218.70040900000001</v>
      </c>
      <c r="C277" s="4">
        <v>5323600</v>
      </c>
    </row>
    <row r="278" spans="1:3" x14ac:dyDescent="0.2">
      <c r="A278" s="3">
        <v>43250</v>
      </c>
      <c r="B278" s="5">
        <v>221.532883</v>
      </c>
      <c r="C278" s="4">
        <v>3348600</v>
      </c>
    </row>
    <row r="279" spans="1:3" x14ac:dyDescent="0.2">
      <c r="A279" s="3">
        <v>43251</v>
      </c>
      <c r="B279" s="5">
        <v>218.36206100000001</v>
      </c>
      <c r="C279" s="4">
        <v>5334900</v>
      </c>
    </row>
    <row r="280" spans="1:3" x14ac:dyDescent="0.2">
      <c r="A280" s="3">
        <v>43252</v>
      </c>
      <c r="B280" s="5">
        <v>220.749878</v>
      </c>
      <c r="C280" s="4">
        <v>3330900</v>
      </c>
    </row>
    <row r="281" spans="1:3" x14ac:dyDescent="0.2">
      <c r="A281" s="3">
        <v>43255</v>
      </c>
      <c r="B281" s="5">
        <v>222.23860199999999</v>
      </c>
      <c r="C281" s="4">
        <v>2133600</v>
      </c>
    </row>
    <row r="282" spans="1:3" x14ac:dyDescent="0.2">
      <c r="A282" s="3">
        <v>43256</v>
      </c>
      <c r="B282" s="5">
        <v>220.740173</v>
      </c>
      <c r="C282" s="4">
        <v>1986200</v>
      </c>
    </row>
    <row r="283" spans="1:3" x14ac:dyDescent="0.2">
      <c r="A283" s="3">
        <v>43257</v>
      </c>
      <c r="B283" s="5">
        <v>224.50070199999999</v>
      </c>
      <c r="C283" s="4">
        <v>2566400</v>
      </c>
    </row>
    <row r="284" spans="1:3" x14ac:dyDescent="0.2">
      <c r="A284" s="3">
        <v>43258</v>
      </c>
      <c r="B284" s="5">
        <v>225.680115</v>
      </c>
      <c r="C284" s="4">
        <v>2905000</v>
      </c>
    </row>
    <row r="285" spans="1:3" x14ac:dyDescent="0.2">
      <c r="A285" s="3">
        <v>43259</v>
      </c>
      <c r="B285" s="5">
        <v>225.62211600000001</v>
      </c>
      <c r="C285" s="4">
        <v>2253100</v>
      </c>
    </row>
    <row r="286" spans="1:3" x14ac:dyDescent="0.2">
      <c r="A286" s="3">
        <v>43262</v>
      </c>
      <c r="B286" s="5">
        <v>226.29879800000001</v>
      </c>
      <c r="C286" s="4">
        <v>1936800</v>
      </c>
    </row>
    <row r="287" spans="1:3" x14ac:dyDescent="0.2">
      <c r="A287" s="3">
        <v>43263</v>
      </c>
      <c r="B287" s="5">
        <v>224.887405</v>
      </c>
      <c r="C287" s="4">
        <v>2080000</v>
      </c>
    </row>
    <row r="288" spans="1:3" x14ac:dyDescent="0.2">
      <c r="A288" s="3">
        <v>43264</v>
      </c>
      <c r="B288" s="5">
        <v>226.04745500000001</v>
      </c>
      <c r="C288" s="4">
        <v>3637400</v>
      </c>
    </row>
    <row r="289" spans="1:3" x14ac:dyDescent="0.2">
      <c r="A289" s="3">
        <v>43265</v>
      </c>
      <c r="B289" s="5">
        <v>225.87344400000001</v>
      </c>
      <c r="C289" s="4">
        <v>2899600</v>
      </c>
    </row>
    <row r="290" spans="1:3" x14ac:dyDescent="0.2">
      <c r="A290" s="3">
        <v>43266</v>
      </c>
      <c r="B290" s="5">
        <v>224.20103499999999</v>
      </c>
      <c r="C290" s="4">
        <v>4738100</v>
      </c>
    </row>
    <row r="291" spans="1:3" x14ac:dyDescent="0.2">
      <c r="A291" s="3">
        <v>43269</v>
      </c>
      <c r="B291" s="5">
        <v>223.68866</v>
      </c>
      <c r="C291" s="4">
        <v>2327500</v>
      </c>
    </row>
    <row r="292" spans="1:3" x14ac:dyDescent="0.2">
      <c r="A292" s="3">
        <v>43270</v>
      </c>
      <c r="B292" s="5">
        <v>220.720856</v>
      </c>
      <c r="C292" s="4">
        <v>3326600</v>
      </c>
    </row>
    <row r="293" spans="1:3" x14ac:dyDescent="0.2">
      <c r="A293" s="3">
        <v>43271</v>
      </c>
      <c r="B293" s="5">
        <v>220.23748800000001</v>
      </c>
      <c r="C293" s="4">
        <v>2678300</v>
      </c>
    </row>
    <row r="294" spans="1:3" x14ac:dyDescent="0.2">
      <c r="A294" s="3">
        <v>43272</v>
      </c>
      <c r="B294" s="5">
        <v>219.42544599999999</v>
      </c>
      <c r="C294" s="4">
        <v>3094600</v>
      </c>
    </row>
    <row r="295" spans="1:3" x14ac:dyDescent="0.2">
      <c r="A295" s="3">
        <v>43273</v>
      </c>
      <c r="B295" s="5">
        <v>218.49740600000001</v>
      </c>
      <c r="C295" s="4">
        <v>2731800</v>
      </c>
    </row>
    <row r="296" spans="1:3" x14ac:dyDescent="0.2">
      <c r="A296" s="3">
        <v>43276</v>
      </c>
      <c r="B296" s="5">
        <v>214.16648900000001</v>
      </c>
      <c r="C296" s="4">
        <v>3817700</v>
      </c>
    </row>
    <row r="297" spans="1:3" x14ac:dyDescent="0.2">
      <c r="A297" s="3">
        <v>43277</v>
      </c>
      <c r="B297" s="5">
        <v>214.205185</v>
      </c>
      <c r="C297" s="4">
        <v>2692900</v>
      </c>
    </row>
    <row r="298" spans="1:3" x14ac:dyDescent="0.2">
      <c r="A298" s="3">
        <v>43278</v>
      </c>
      <c r="B298" s="5">
        <v>212.85176100000001</v>
      </c>
      <c r="C298" s="4">
        <v>3104200</v>
      </c>
    </row>
    <row r="299" spans="1:3" x14ac:dyDescent="0.2">
      <c r="A299" s="3">
        <v>43279</v>
      </c>
      <c r="B299" s="5">
        <v>215.98393200000001</v>
      </c>
      <c r="C299" s="4">
        <v>3072600</v>
      </c>
    </row>
    <row r="300" spans="1:3" x14ac:dyDescent="0.2">
      <c r="A300" s="3">
        <v>43280</v>
      </c>
      <c r="B300" s="5">
        <v>213.22880599999999</v>
      </c>
      <c r="C300" s="4">
        <v>3393700</v>
      </c>
    </row>
    <row r="301" spans="1:3" x14ac:dyDescent="0.2">
      <c r="A301" s="3">
        <v>43283</v>
      </c>
      <c r="B301" s="5">
        <v>215.82926900000001</v>
      </c>
      <c r="C301" s="4">
        <v>1723200</v>
      </c>
    </row>
    <row r="302" spans="1:3" x14ac:dyDescent="0.2">
      <c r="A302" s="3">
        <v>43284</v>
      </c>
      <c r="B302" s="5">
        <v>213.04512</v>
      </c>
      <c r="C302" s="4">
        <v>1204400</v>
      </c>
    </row>
    <row r="303" spans="1:3" x14ac:dyDescent="0.2">
      <c r="A303" s="3">
        <v>43286</v>
      </c>
      <c r="B303" s="5">
        <v>213.393158</v>
      </c>
      <c r="C303" s="4">
        <v>2218200</v>
      </c>
    </row>
    <row r="304" spans="1:3" x14ac:dyDescent="0.2">
      <c r="A304" s="3">
        <v>43287</v>
      </c>
      <c r="B304" s="5">
        <v>214.40817300000001</v>
      </c>
      <c r="C304" s="4">
        <v>1846400</v>
      </c>
    </row>
    <row r="305" spans="1:3" x14ac:dyDescent="0.2">
      <c r="A305" s="3">
        <v>43290</v>
      </c>
      <c r="B305" s="5">
        <v>220.401825</v>
      </c>
      <c r="C305" s="4">
        <v>2743900</v>
      </c>
    </row>
    <row r="306" spans="1:3" x14ac:dyDescent="0.2">
      <c r="A306" s="3">
        <v>43291</v>
      </c>
      <c r="B306" s="5">
        <v>219.299789</v>
      </c>
      <c r="C306" s="4">
        <v>2524800</v>
      </c>
    </row>
    <row r="307" spans="1:3" x14ac:dyDescent="0.2">
      <c r="A307" s="3">
        <v>43292</v>
      </c>
      <c r="B307" s="5">
        <v>218.14936800000001</v>
      </c>
      <c r="C307" s="4">
        <v>2527000</v>
      </c>
    </row>
    <row r="308" spans="1:3" x14ac:dyDescent="0.2">
      <c r="A308" s="3">
        <v>43293</v>
      </c>
      <c r="B308" s="5">
        <v>219.65748600000001</v>
      </c>
      <c r="C308" s="4">
        <v>2223100</v>
      </c>
    </row>
    <row r="309" spans="1:3" x14ac:dyDescent="0.2">
      <c r="A309" s="3">
        <v>43294</v>
      </c>
      <c r="B309" s="5">
        <v>218.874405</v>
      </c>
      <c r="C309" s="4">
        <v>2541500</v>
      </c>
    </row>
    <row r="310" spans="1:3" x14ac:dyDescent="0.2">
      <c r="A310" s="3">
        <v>43297</v>
      </c>
      <c r="B310" s="5">
        <v>223.73703</v>
      </c>
      <c r="C310" s="4">
        <v>3271200</v>
      </c>
    </row>
    <row r="311" spans="1:3" x14ac:dyDescent="0.2">
      <c r="A311" s="3">
        <v>43298</v>
      </c>
      <c r="B311" s="5">
        <v>223.330994</v>
      </c>
      <c r="C311" s="4">
        <v>9280200</v>
      </c>
    </row>
    <row r="312" spans="1:3" x14ac:dyDescent="0.2">
      <c r="A312" s="3">
        <v>43299</v>
      </c>
      <c r="B312" s="5">
        <v>223.54367099999999</v>
      </c>
      <c r="C312" s="4">
        <v>6149900</v>
      </c>
    </row>
    <row r="313" spans="1:3" x14ac:dyDescent="0.2">
      <c r="A313" s="3">
        <v>43300</v>
      </c>
      <c r="B313" s="5">
        <v>221.98727400000001</v>
      </c>
      <c r="C313" s="4">
        <v>4638500</v>
      </c>
    </row>
    <row r="314" spans="1:3" x14ac:dyDescent="0.2">
      <c r="A314" s="3">
        <v>43301</v>
      </c>
      <c r="B314" s="5">
        <v>223.97869900000001</v>
      </c>
      <c r="C314" s="4">
        <v>2683500</v>
      </c>
    </row>
    <row r="315" spans="1:3" x14ac:dyDescent="0.2">
      <c r="A315" s="3">
        <v>43304</v>
      </c>
      <c r="B315" s="5">
        <v>225.97979699999999</v>
      </c>
      <c r="C315" s="4">
        <v>2788500</v>
      </c>
    </row>
    <row r="316" spans="1:3" x14ac:dyDescent="0.2">
      <c r="A316" s="3">
        <v>43305</v>
      </c>
      <c r="B316" s="5">
        <v>228.02922100000001</v>
      </c>
      <c r="C316" s="4">
        <v>2887400</v>
      </c>
    </row>
    <row r="317" spans="1:3" x14ac:dyDescent="0.2">
      <c r="A317" s="3">
        <v>43306</v>
      </c>
      <c r="B317" s="5">
        <v>228.812286</v>
      </c>
      <c r="C317" s="4">
        <v>2181500</v>
      </c>
    </row>
    <row r="318" spans="1:3" x14ac:dyDescent="0.2">
      <c r="A318" s="3">
        <v>43307</v>
      </c>
      <c r="B318" s="5">
        <v>229.218277</v>
      </c>
      <c r="C318" s="4">
        <v>1885500</v>
      </c>
    </row>
    <row r="319" spans="1:3" x14ac:dyDescent="0.2">
      <c r="A319" s="3">
        <v>43308</v>
      </c>
      <c r="B319" s="5">
        <v>229.73066700000001</v>
      </c>
      <c r="C319" s="4">
        <v>1998200</v>
      </c>
    </row>
    <row r="320" spans="1:3" x14ac:dyDescent="0.2">
      <c r="A320" s="3">
        <v>43311</v>
      </c>
      <c r="B320" s="5">
        <v>230.99704</v>
      </c>
      <c r="C320" s="4">
        <v>2454100</v>
      </c>
    </row>
    <row r="321" spans="1:3" x14ac:dyDescent="0.2">
      <c r="A321" s="3">
        <v>43312</v>
      </c>
      <c r="B321" s="5">
        <v>229.52763400000001</v>
      </c>
      <c r="C321" s="4">
        <v>2503700</v>
      </c>
    </row>
    <row r="322" spans="1:3" x14ac:dyDescent="0.2">
      <c r="A322" s="3">
        <v>43313</v>
      </c>
      <c r="B322" s="5">
        <v>228.18388400000001</v>
      </c>
      <c r="C322" s="4">
        <v>2510500</v>
      </c>
    </row>
    <row r="323" spans="1:3" x14ac:dyDescent="0.2">
      <c r="A323" s="3">
        <v>43314</v>
      </c>
      <c r="B323" s="5">
        <v>226.20214799999999</v>
      </c>
      <c r="C323" s="4">
        <v>2579700</v>
      </c>
    </row>
    <row r="324" spans="1:3" x14ac:dyDescent="0.2">
      <c r="A324" s="3">
        <v>43315</v>
      </c>
      <c r="B324" s="5">
        <v>226.29879800000001</v>
      </c>
      <c r="C324" s="4">
        <v>3053100</v>
      </c>
    </row>
    <row r="325" spans="1:3" x14ac:dyDescent="0.2">
      <c r="A325" s="3">
        <v>43318</v>
      </c>
      <c r="B325" s="5">
        <v>228.07754499999999</v>
      </c>
      <c r="C325" s="4">
        <v>2259600</v>
      </c>
    </row>
    <row r="326" spans="1:3" x14ac:dyDescent="0.2">
      <c r="A326" s="3">
        <v>43319</v>
      </c>
      <c r="B326" s="5">
        <v>229.91433699999999</v>
      </c>
      <c r="C326" s="4">
        <v>2399500</v>
      </c>
    </row>
    <row r="327" spans="1:3" x14ac:dyDescent="0.2">
      <c r="A327" s="3">
        <v>43320</v>
      </c>
      <c r="B327" s="5">
        <v>228.502914</v>
      </c>
      <c r="C327" s="4">
        <v>2522400</v>
      </c>
    </row>
    <row r="328" spans="1:3" x14ac:dyDescent="0.2">
      <c r="A328" s="3">
        <v>43321</v>
      </c>
      <c r="B328" s="5">
        <v>225.99911499999999</v>
      </c>
      <c r="C328" s="4">
        <v>2951900</v>
      </c>
    </row>
    <row r="329" spans="1:3" x14ac:dyDescent="0.2">
      <c r="A329" s="3">
        <v>43322</v>
      </c>
      <c r="B329" s="5">
        <v>221.96791099999999</v>
      </c>
      <c r="C329" s="4">
        <v>3863400</v>
      </c>
    </row>
    <row r="330" spans="1:3" x14ac:dyDescent="0.2">
      <c r="A330" s="3">
        <v>43325</v>
      </c>
      <c r="B330" s="5">
        <v>219.30943300000001</v>
      </c>
      <c r="C330" s="4">
        <v>2662700</v>
      </c>
    </row>
    <row r="331" spans="1:3" x14ac:dyDescent="0.2">
      <c r="A331" s="3">
        <v>43326</v>
      </c>
      <c r="B331" s="5">
        <v>221.91957099999999</v>
      </c>
      <c r="C331" s="4">
        <v>2359000</v>
      </c>
    </row>
    <row r="332" spans="1:3" x14ac:dyDescent="0.2">
      <c r="A332" s="3">
        <v>43327</v>
      </c>
      <c r="B332" s="5">
        <v>221.619888</v>
      </c>
      <c r="C332" s="4">
        <v>3218500</v>
      </c>
    </row>
    <row r="333" spans="1:3" x14ac:dyDescent="0.2">
      <c r="A333" s="3">
        <v>43328</v>
      </c>
      <c r="B333" s="5">
        <v>225.245071</v>
      </c>
      <c r="C333" s="4">
        <v>2438300</v>
      </c>
    </row>
    <row r="334" spans="1:3" x14ac:dyDescent="0.2">
      <c r="A334" s="3">
        <v>43329</v>
      </c>
      <c r="B334" s="5">
        <v>225.61245700000001</v>
      </c>
      <c r="C334" s="4">
        <v>2107200</v>
      </c>
    </row>
    <row r="335" spans="1:3" x14ac:dyDescent="0.2">
      <c r="A335" s="3">
        <v>43332</v>
      </c>
      <c r="B335" s="5">
        <v>227.93255600000001</v>
      </c>
      <c r="C335" s="4">
        <v>2604900</v>
      </c>
    </row>
    <row r="336" spans="1:3" x14ac:dyDescent="0.2">
      <c r="A336" s="3">
        <v>43333</v>
      </c>
      <c r="B336" s="5">
        <v>230.70704699999999</v>
      </c>
      <c r="C336" s="4">
        <v>2437300</v>
      </c>
    </row>
    <row r="337" spans="1:3" x14ac:dyDescent="0.2">
      <c r="A337" s="3">
        <v>43334</v>
      </c>
      <c r="B337" s="5">
        <v>231.374054</v>
      </c>
      <c r="C337" s="4">
        <v>1870900</v>
      </c>
    </row>
    <row r="338" spans="1:3" x14ac:dyDescent="0.2">
      <c r="A338" s="3">
        <v>43335</v>
      </c>
      <c r="B338" s="5">
        <v>228.473907</v>
      </c>
      <c r="C338" s="4">
        <v>2064700</v>
      </c>
    </row>
    <row r="339" spans="1:3" x14ac:dyDescent="0.2">
      <c r="A339" s="3">
        <v>43336</v>
      </c>
      <c r="B339" s="5">
        <v>227.28488200000001</v>
      </c>
      <c r="C339" s="4">
        <v>1948100</v>
      </c>
    </row>
    <row r="340" spans="1:3" x14ac:dyDescent="0.2">
      <c r="A340" s="3">
        <v>43339</v>
      </c>
      <c r="B340" s="5">
        <v>234.525589</v>
      </c>
      <c r="C340" s="4">
        <v>4106900</v>
      </c>
    </row>
    <row r="341" spans="1:3" x14ac:dyDescent="0.2">
      <c r="A341" s="3">
        <v>43340</v>
      </c>
      <c r="B341" s="5">
        <v>234.303223</v>
      </c>
      <c r="C341" s="4">
        <v>2951000</v>
      </c>
    </row>
    <row r="342" spans="1:3" x14ac:dyDescent="0.2">
      <c r="A342" s="3">
        <v>43341</v>
      </c>
      <c r="B342" s="5">
        <v>234.13832099999999</v>
      </c>
      <c r="C342" s="4">
        <v>1911700</v>
      </c>
    </row>
    <row r="343" spans="1:3" x14ac:dyDescent="0.2">
      <c r="A343" s="3">
        <v>43342</v>
      </c>
      <c r="B343" s="5">
        <v>232.19850199999999</v>
      </c>
      <c r="C343" s="4">
        <v>1963700</v>
      </c>
    </row>
    <row r="344" spans="1:3" x14ac:dyDescent="0.2">
      <c r="A344" s="3">
        <v>43343</v>
      </c>
      <c r="B344" s="5">
        <v>230.656342</v>
      </c>
      <c r="C344" s="4">
        <v>1965500</v>
      </c>
    </row>
    <row r="345" spans="1:3" x14ac:dyDescent="0.2">
      <c r="A345" s="3">
        <v>43347</v>
      </c>
      <c r="B345" s="5">
        <v>230.51083399999999</v>
      </c>
      <c r="C345" s="4">
        <v>2083500</v>
      </c>
    </row>
    <row r="346" spans="1:3" x14ac:dyDescent="0.2">
      <c r="A346" s="3">
        <v>43348</v>
      </c>
      <c r="B346" s="5">
        <v>230.41383400000001</v>
      </c>
      <c r="C346" s="4">
        <v>2092000</v>
      </c>
    </row>
    <row r="347" spans="1:3" x14ac:dyDescent="0.2">
      <c r="A347" s="3">
        <v>43349</v>
      </c>
      <c r="B347" s="5">
        <v>227.46530200000001</v>
      </c>
      <c r="C347" s="4">
        <v>2651400</v>
      </c>
    </row>
    <row r="348" spans="1:3" x14ac:dyDescent="0.2">
      <c r="A348" s="3">
        <v>43350</v>
      </c>
      <c r="B348" s="5">
        <v>226.87365700000001</v>
      </c>
      <c r="C348" s="4">
        <v>1952900</v>
      </c>
    </row>
    <row r="349" spans="1:3" x14ac:dyDescent="0.2">
      <c r="A349" s="3">
        <v>43353</v>
      </c>
      <c r="B349" s="5">
        <v>224.93382299999999</v>
      </c>
      <c r="C349" s="4">
        <v>1948100</v>
      </c>
    </row>
    <row r="350" spans="1:3" x14ac:dyDescent="0.2">
      <c r="A350" s="3">
        <v>43354</v>
      </c>
      <c r="B350" s="5">
        <v>223.28495799999999</v>
      </c>
      <c r="C350" s="4">
        <v>2719400</v>
      </c>
    </row>
    <row r="351" spans="1:3" x14ac:dyDescent="0.2">
      <c r="A351" s="3">
        <v>43355</v>
      </c>
      <c r="B351" s="5">
        <v>221.286911</v>
      </c>
      <c r="C351" s="4">
        <v>3577700</v>
      </c>
    </row>
    <row r="352" spans="1:3" x14ac:dyDescent="0.2">
      <c r="A352" s="3">
        <v>43356</v>
      </c>
      <c r="B352" s="5">
        <v>221.46148700000001</v>
      </c>
      <c r="C352" s="4">
        <v>3003600</v>
      </c>
    </row>
    <row r="353" spans="1:3" x14ac:dyDescent="0.2">
      <c r="A353" s="3">
        <v>43357</v>
      </c>
      <c r="B353" s="5">
        <v>222.34414699999999</v>
      </c>
      <c r="C353" s="4">
        <v>2228300</v>
      </c>
    </row>
    <row r="354" spans="1:3" x14ac:dyDescent="0.2">
      <c r="A354" s="3">
        <v>43360</v>
      </c>
      <c r="B354" s="5">
        <v>221.03474399999999</v>
      </c>
      <c r="C354" s="4">
        <v>1918800</v>
      </c>
    </row>
    <row r="355" spans="1:3" x14ac:dyDescent="0.2">
      <c r="A355" s="3">
        <v>43361</v>
      </c>
      <c r="B355" s="5">
        <v>222.00466900000001</v>
      </c>
      <c r="C355" s="4">
        <v>2498100</v>
      </c>
    </row>
    <row r="356" spans="1:3" x14ac:dyDescent="0.2">
      <c r="A356" s="3">
        <v>43362</v>
      </c>
      <c r="B356" s="5">
        <v>228.49342300000001</v>
      </c>
      <c r="C356" s="4">
        <v>3716500</v>
      </c>
    </row>
    <row r="357" spans="1:3" x14ac:dyDescent="0.2">
      <c r="A357" s="3">
        <v>43363</v>
      </c>
      <c r="B357" s="5">
        <v>230.258667</v>
      </c>
      <c r="C357" s="4">
        <v>2503000</v>
      </c>
    </row>
    <row r="358" spans="1:3" x14ac:dyDescent="0.2">
      <c r="A358" s="3">
        <v>43364</v>
      </c>
      <c r="B358" s="5">
        <v>228.26063500000001</v>
      </c>
      <c r="C358" s="4">
        <v>3760300</v>
      </c>
    </row>
    <row r="359" spans="1:3" x14ac:dyDescent="0.2">
      <c r="A359" s="3">
        <v>43367</v>
      </c>
      <c r="B359" s="5">
        <v>225.89402799999999</v>
      </c>
      <c r="C359" s="4">
        <v>2057000</v>
      </c>
    </row>
    <row r="360" spans="1:3" x14ac:dyDescent="0.2">
      <c r="A360" s="3">
        <v>43368</v>
      </c>
      <c r="B360" s="5">
        <v>225.506058</v>
      </c>
      <c r="C360" s="4">
        <v>2003200</v>
      </c>
    </row>
    <row r="361" spans="1:3" x14ac:dyDescent="0.2">
      <c r="A361" s="3">
        <v>43369</v>
      </c>
      <c r="B361" s="5">
        <v>221.99496500000001</v>
      </c>
      <c r="C361" s="4">
        <v>2372700</v>
      </c>
    </row>
    <row r="362" spans="1:3" x14ac:dyDescent="0.2">
      <c r="A362" s="3">
        <v>43370</v>
      </c>
      <c r="B362" s="5">
        <v>220.889252</v>
      </c>
      <c r="C362" s="4">
        <v>2451500</v>
      </c>
    </row>
    <row r="363" spans="1:3" x14ac:dyDescent="0.2">
      <c r="A363" s="3">
        <v>43371</v>
      </c>
      <c r="B363" s="5">
        <v>217.494553</v>
      </c>
      <c r="C363" s="4">
        <v>3097800</v>
      </c>
    </row>
    <row r="364" spans="1:3" x14ac:dyDescent="0.2">
      <c r="A364" s="3">
        <v>43374</v>
      </c>
      <c r="B364" s="5">
        <v>218.55174299999999</v>
      </c>
      <c r="C364" s="4">
        <v>2451300</v>
      </c>
    </row>
    <row r="365" spans="1:3" x14ac:dyDescent="0.2">
      <c r="A365" s="3">
        <v>43375</v>
      </c>
      <c r="B365" s="5">
        <v>219.26950099999999</v>
      </c>
      <c r="C365" s="4">
        <v>2272700</v>
      </c>
    </row>
    <row r="366" spans="1:3" x14ac:dyDescent="0.2">
      <c r="A366" s="3">
        <v>43376</v>
      </c>
      <c r="B366" s="5">
        <v>220.928055</v>
      </c>
      <c r="C366" s="4">
        <v>2573900</v>
      </c>
    </row>
    <row r="367" spans="1:3" x14ac:dyDescent="0.2">
      <c r="A367" s="3">
        <v>43377</v>
      </c>
      <c r="B367" s="5">
        <v>220.63706999999999</v>
      </c>
      <c r="C367" s="4">
        <v>2903600</v>
      </c>
    </row>
    <row r="368" spans="1:3" x14ac:dyDescent="0.2">
      <c r="A368" s="3">
        <v>43378</v>
      </c>
      <c r="B368" s="5">
        <v>218.920334</v>
      </c>
      <c r="C368" s="4">
        <v>1722400</v>
      </c>
    </row>
    <row r="369" spans="1:3" x14ac:dyDescent="0.2">
      <c r="A369" s="3">
        <v>43381</v>
      </c>
      <c r="B369" s="5">
        <v>218.571136</v>
      </c>
      <c r="C369" s="4">
        <v>2522900</v>
      </c>
    </row>
    <row r="370" spans="1:3" x14ac:dyDescent="0.2">
      <c r="A370" s="3">
        <v>43382</v>
      </c>
      <c r="B370" s="5">
        <v>216.204544</v>
      </c>
      <c r="C370" s="4">
        <v>1862900</v>
      </c>
    </row>
    <row r="371" spans="1:3" x14ac:dyDescent="0.2">
      <c r="A371" s="3">
        <v>43383</v>
      </c>
      <c r="B371" s="5">
        <v>208.42579699999999</v>
      </c>
      <c r="C371" s="4">
        <v>3955500</v>
      </c>
    </row>
    <row r="372" spans="1:3" x14ac:dyDescent="0.2">
      <c r="A372" s="3">
        <v>43384</v>
      </c>
      <c r="B372" s="5">
        <v>206.56355300000001</v>
      </c>
      <c r="C372" s="4">
        <v>6217400</v>
      </c>
    </row>
    <row r="373" spans="1:3" x14ac:dyDescent="0.2">
      <c r="A373" s="3">
        <v>43385</v>
      </c>
      <c r="B373" s="5">
        <v>207.43646200000001</v>
      </c>
      <c r="C373" s="4">
        <v>4161300</v>
      </c>
    </row>
    <row r="374" spans="1:3" x14ac:dyDescent="0.2">
      <c r="A374" s="3">
        <v>43388</v>
      </c>
      <c r="B374" s="5">
        <v>208.74588</v>
      </c>
      <c r="C374" s="4">
        <v>3333800</v>
      </c>
    </row>
    <row r="375" spans="1:3" x14ac:dyDescent="0.2">
      <c r="A375" s="3">
        <v>43389</v>
      </c>
      <c r="B375" s="5">
        <v>215.03093000000001</v>
      </c>
      <c r="C375" s="4">
        <v>5924200</v>
      </c>
    </row>
    <row r="376" spans="1:3" x14ac:dyDescent="0.2">
      <c r="A376" s="3">
        <v>43390</v>
      </c>
      <c r="B376" s="5">
        <v>221.41301000000001</v>
      </c>
      <c r="C376" s="4">
        <v>4953700</v>
      </c>
    </row>
    <row r="377" spans="1:3" x14ac:dyDescent="0.2">
      <c r="A377" s="3">
        <v>43391</v>
      </c>
      <c r="B377" s="5">
        <v>218.183167</v>
      </c>
      <c r="C377" s="4">
        <v>2995400</v>
      </c>
    </row>
    <row r="378" spans="1:3" x14ac:dyDescent="0.2">
      <c r="A378" s="3">
        <v>43392</v>
      </c>
      <c r="B378" s="5">
        <v>220.132721</v>
      </c>
      <c r="C378" s="4">
        <v>2759100</v>
      </c>
    </row>
    <row r="379" spans="1:3" x14ac:dyDescent="0.2">
      <c r="A379" s="3">
        <v>43395</v>
      </c>
      <c r="B379" s="5">
        <v>214.93396000000001</v>
      </c>
      <c r="C379" s="4">
        <v>2736800</v>
      </c>
    </row>
    <row r="380" spans="1:3" x14ac:dyDescent="0.2">
      <c r="A380" s="3">
        <v>43396</v>
      </c>
      <c r="B380" s="5">
        <v>211.98538199999999</v>
      </c>
      <c r="C380" s="4">
        <v>3318200</v>
      </c>
    </row>
    <row r="381" spans="1:3" x14ac:dyDescent="0.2">
      <c r="A381" s="3">
        <v>43397</v>
      </c>
      <c r="B381" s="5">
        <v>202.88754299999999</v>
      </c>
      <c r="C381" s="4">
        <v>4152700</v>
      </c>
    </row>
    <row r="382" spans="1:3" x14ac:dyDescent="0.2">
      <c r="A382" s="3">
        <v>43398</v>
      </c>
      <c r="B382" s="5">
        <v>207.57225</v>
      </c>
      <c r="C382" s="4">
        <v>3179700</v>
      </c>
    </row>
    <row r="383" spans="1:3" x14ac:dyDescent="0.2">
      <c r="A383" s="3">
        <v>43399</v>
      </c>
      <c r="B383" s="5">
        <v>205.97190900000001</v>
      </c>
      <c r="C383" s="4">
        <v>3557900</v>
      </c>
    </row>
    <row r="384" spans="1:3" x14ac:dyDescent="0.2">
      <c r="A384" s="3">
        <v>43402</v>
      </c>
      <c r="B384" s="5">
        <v>208.03784200000001</v>
      </c>
      <c r="C384" s="4">
        <v>3278200</v>
      </c>
    </row>
    <row r="385" spans="1:3" x14ac:dyDescent="0.2">
      <c r="A385" s="3">
        <v>43403</v>
      </c>
      <c r="B385" s="5">
        <v>212.68373099999999</v>
      </c>
      <c r="C385" s="4">
        <v>3897400</v>
      </c>
    </row>
    <row r="386" spans="1:3" x14ac:dyDescent="0.2">
      <c r="A386" s="3">
        <v>43404</v>
      </c>
      <c r="B386" s="5">
        <v>218.59053</v>
      </c>
      <c r="C386" s="4">
        <v>4369600</v>
      </c>
    </row>
    <row r="387" spans="1:3" x14ac:dyDescent="0.2">
      <c r="A387" s="3">
        <v>43405</v>
      </c>
      <c r="B387" s="5">
        <v>220.14241000000001</v>
      </c>
      <c r="C387" s="4">
        <v>2557600</v>
      </c>
    </row>
    <row r="388" spans="1:3" x14ac:dyDescent="0.2">
      <c r="A388" s="3">
        <v>43406</v>
      </c>
      <c r="B388" s="5">
        <v>222.78057899999999</v>
      </c>
      <c r="C388" s="4">
        <v>3699000</v>
      </c>
    </row>
    <row r="389" spans="1:3" x14ac:dyDescent="0.2">
      <c r="A389" s="3">
        <v>43409</v>
      </c>
      <c r="B389" s="5">
        <v>221.839752</v>
      </c>
      <c r="C389" s="4">
        <v>2565200</v>
      </c>
    </row>
    <row r="390" spans="1:3" x14ac:dyDescent="0.2">
      <c r="A390" s="3">
        <v>43410</v>
      </c>
      <c r="B390" s="5">
        <v>221.335419</v>
      </c>
      <c r="C390" s="4">
        <v>2275600</v>
      </c>
    </row>
    <row r="391" spans="1:3" x14ac:dyDescent="0.2">
      <c r="A391" s="3">
        <v>43411</v>
      </c>
      <c r="B391" s="5">
        <v>224.322754</v>
      </c>
      <c r="C391" s="4">
        <v>3514300</v>
      </c>
    </row>
    <row r="392" spans="1:3" x14ac:dyDescent="0.2">
      <c r="A392" s="3">
        <v>43412</v>
      </c>
      <c r="B392" s="5">
        <v>224.681625</v>
      </c>
      <c r="C392" s="4">
        <v>2404800</v>
      </c>
    </row>
    <row r="393" spans="1:3" x14ac:dyDescent="0.2">
      <c r="A393" s="3">
        <v>43413</v>
      </c>
      <c r="B393" s="5">
        <v>215.95236199999999</v>
      </c>
      <c r="C393" s="4">
        <v>3721700</v>
      </c>
    </row>
    <row r="394" spans="1:3" x14ac:dyDescent="0.2">
      <c r="A394" s="3">
        <v>43416</v>
      </c>
      <c r="B394" s="5">
        <v>199.85173</v>
      </c>
      <c r="C394" s="4">
        <v>11019400</v>
      </c>
    </row>
    <row r="395" spans="1:3" x14ac:dyDescent="0.2">
      <c r="A395" s="3">
        <v>43417</v>
      </c>
      <c r="B395" s="5">
        <v>198.88179</v>
      </c>
      <c r="C395" s="4">
        <v>6984800</v>
      </c>
    </row>
    <row r="396" spans="1:3" x14ac:dyDescent="0.2">
      <c r="A396" s="3">
        <v>43418</v>
      </c>
      <c r="B396" s="5">
        <v>196.39880400000001</v>
      </c>
      <c r="C396" s="4">
        <v>5742500</v>
      </c>
    </row>
    <row r="397" spans="1:3" x14ac:dyDescent="0.2">
      <c r="A397" s="3">
        <v>43419</v>
      </c>
      <c r="B397" s="5">
        <v>197.611221</v>
      </c>
      <c r="C397" s="4">
        <v>4260000</v>
      </c>
    </row>
    <row r="398" spans="1:3" x14ac:dyDescent="0.2">
      <c r="A398" s="3">
        <v>43420</v>
      </c>
      <c r="B398" s="5">
        <v>196.03993199999999</v>
      </c>
      <c r="C398" s="4">
        <v>2829600</v>
      </c>
    </row>
    <row r="399" spans="1:3" x14ac:dyDescent="0.2">
      <c r="A399" s="3">
        <v>43423</v>
      </c>
      <c r="B399" s="5">
        <v>192.25726299999999</v>
      </c>
      <c r="C399" s="4">
        <v>3419100</v>
      </c>
    </row>
    <row r="400" spans="1:3" x14ac:dyDescent="0.2">
      <c r="A400" s="3">
        <v>43424</v>
      </c>
      <c r="B400" s="5">
        <v>185.58421300000001</v>
      </c>
      <c r="C400" s="4">
        <v>5513800</v>
      </c>
    </row>
    <row r="401" spans="1:3" x14ac:dyDescent="0.2">
      <c r="A401" s="3">
        <v>43425</v>
      </c>
      <c r="B401" s="5">
        <v>186.80630500000001</v>
      </c>
      <c r="C401" s="4">
        <v>4111700</v>
      </c>
    </row>
    <row r="402" spans="1:3" x14ac:dyDescent="0.2">
      <c r="A402" s="3">
        <v>43427</v>
      </c>
      <c r="B402" s="5">
        <v>183.41160600000001</v>
      </c>
      <c r="C402" s="4">
        <v>1862600</v>
      </c>
    </row>
    <row r="403" spans="1:3" x14ac:dyDescent="0.2">
      <c r="A403" s="3">
        <v>43430</v>
      </c>
      <c r="B403" s="5">
        <v>188.49397300000001</v>
      </c>
      <c r="C403" s="4">
        <v>3143300</v>
      </c>
    </row>
    <row r="404" spans="1:3" x14ac:dyDescent="0.2">
      <c r="A404" s="3">
        <v>43431</v>
      </c>
      <c r="B404" s="5">
        <v>187.824738</v>
      </c>
      <c r="C404" s="4">
        <v>2345400</v>
      </c>
    </row>
    <row r="405" spans="1:3" x14ac:dyDescent="0.2">
      <c r="A405" s="3">
        <v>43432</v>
      </c>
      <c r="B405" s="5">
        <v>192.383331</v>
      </c>
      <c r="C405" s="4">
        <v>3762900</v>
      </c>
    </row>
    <row r="406" spans="1:3" x14ac:dyDescent="0.2">
      <c r="A406" s="3">
        <v>43433</v>
      </c>
      <c r="B406" s="5">
        <v>189.75396699999999</v>
      </c>
      <c r="C406" s="4">
        <v>2665700</v>
      </c>
    </row>
    <row r="407" spans="1:3" x14ac:dyDescent="0.2">
      <c r="A407" s="3">
        <v>43434</v>
      </c>
      <c r="B407" s="5">
        <v>185.70275899999999</v>
      </c>
      <c r="C407" s="4">
        <v>6220000</v>
      </c>
    </row>
    <row r="408" spans="1:3" x14ac:dyDescent="0.2">
      <c r="A408" s="3">
        <v>43437</v>
      </c>
      <c r="B408" s="5">
        <v>186.618179</v>
      </c>
      <c r="C408" s="4">
        <v>4017000</v>
      </c>
    </row>
    <row r="409" spans="1:3" x14ac:dyDescent="0.2">
      <c r="A409" s="3">
        <v>43438</v>
      </c>
      <c r="B409" s="5">
        <v>179.48962399999999</v>
      </c>
      <c r="C409" s="4">
        <v>5797500</v>
      </c>
    </row>
    <row r="410" spans="1:3" x14ac:dyDescent="0.2">
      <c r="A410" s="3">
        <v>43440</v>
      </c>
      <c r="B410" s="5">
        <v>179.27536000000001</v>
      </c>
      <c r="C410" s="4">
        <v>5275500</v>
      </c>
    </row>
    <row r="411" spans="1:3" x14ac:dyDescent="0.2">
      <c r="A411" s="3">
        <v>43441</v>
      </c>
      <c r="B411" s="5">
        <v>174.970947</v>
      </c>
      <c r="C411" s="4">
        <v>3921200</v>
      </c>
    </row>
    <row r="412" spans="1:3" x14ac:dyDescent="0.2">
      <c r="A412" s="3">
        <v>43444</v>
      </c>
      <c r="B412" s="5">
        <v>174.152939</v>
      </c>
      <c r="C412" s="4">
        <v>4528300</v>
      </c>
    </row>
    <row r="413" spans="1:3" x14ac:dyDescent="0.2">
      <c r="A413" s="3">
        <v>43445</v>
      </c>
      <c r="B413" s="5">
        <v>172.17602500000001</v>
      </c>
      <c r="C413" s="4">
        <v>4713900</v>
      </c>
    </row>
    <row r="414" spans="1:3" x14ac:dyDescent="0.2">
      <c r="A414" s="3">
        <v>43446</v>
      </c>
      <c r="B414" s="5">
        <v>172.078644</v>
      </c>
      <c r="C414" s="4">
        <v>3677300</v>
      </c>
    </row>
    <row r="415" spans="1:3" x14ac:dyDescent="0.2">
      <c r="A415" s="3">
        <v>43447</v>
      </c>
      <c r="B415" s="5">
        <v>171.31904599999999</v>
      </c>
      <c r="C415" s="4">
        <v>4008600</v>
      </c>
    </row>
    <row r="416" spans="1:3" x14ac:dyDescent="0.2">
      <c r="A416" s="3">
        <v>43448</v>
      </c>
      <c r="B416" s="5">
        <v>168.25145000000001</v>
      </c>
      <c r="C416" s="4">
        <v>5078300</v>
      </c>
    </row>
    <row r="417" spans="1:3" x14ac:dyDescent="0.2">
      <c r="A417" s="3">
        <v>43451</v>
      </c>
      <c r="B417" s="5">
        <v>163.61592099999999</v>
      </c>
      <c r="C417" s="4">
        <v>8395800</v>
      </c>
    </row>
    <row r="418" spans="1:3" x14ac:dyDescent="0.2">
      <c r="A418" s="3">
        <v>43452</v>
      </c>
      <c r="B418" s="5">
        <v>167.014633</v>
      </c>
      <c r="C418" s="4">
        <v>5150800</v>
      </c>
    </row>
    <row r="419" spans="1:3" x14ac:dyDescent="0.2">
      <c r="A419" s="3">
        <v>43453</v>
      </c>
      <c r="B419" s="5">
        <v>164.823486</v>
      </c>
      <c r="C419" s="4">
        <v>5316100</v>
      </c>
    </row>
    <row r="420" spans="1:3" x14ac:dyDescent="0.2">
      <c r="A420" s="3">
        <v>43454</v>
      </c>
      <c r="B420" s="5">
        <v>164.00547800000001</v>
      </c>
      <c r="C420" s="4">
        <v>6488200</v>
      </c>
    </row>
    <row r="421" spans="1:3" x14ac:dyDescent="0.2">
      <c r="A421" s="3">
        <v>43455</v>
      </c>
      <c r="B421" s="5">
        <v>155.86409</v>
      </c>
      <c r="C421" s="4">
        <v>8960000</v>
      </c>
    </row>
    <row r="422" spans="1:3" x14ac:dyDescent="0.2">
      <c r="A422" s="3">
        <v>43458</v>
      </c>
      <c r="B422" s="5">
        <v>152.260864</v>
      </c>
      <c r="C422" s="4">
        <v>3783500</v>
      </c>
    </row>
    <row r="423" spans="1:3" x14ac:dyDescent="0.2">
      <c r="A423" s="3">
        <v>43460</v>
      </c>
      <c r="B423" s="5">
        <v>158.66877700000001</v>
      </c>
      <c r="C423" s="4">
        <v>7054700</v>
      </c>
    </row>
    <row r="424" spans="1:3" x14ac:dyDescent="0.2">
      <c r="A424" s="3">
        <v>43461</v>
      </c>
      <c r="B424" s="5">
        <v>161.083923</v>
      </c>
      <c r="C424" s="4">
        <v>4973000</v>
      </c>
    </row>
    <row r="425" spans="1:3" x14ac:dyDescent="0.2">
      <c r="A425" s="3">
        <v>43462</v>
      </c>
      <c r="B425" s="5">
        <v>158.76615899999999</v>
      </c>
      <c r="C425" s="4">
        <v>4110500</v>
      </c>
    </row>
    <row r="426" spans="1:3" x14ac:dyDescent="0.2">
      <c r="A426" s="3">
        <v>43465</v>
      </c>
      <c r="B426" s="5">
        <v>162.68102999999999</v>
      </c>
      <c r="C426" s="4">
        <v>4550000</v>
      </c>
    </row>
    <row r="427" spans="1:3" x14ac:dyDescent="0.2">
      <c r="A427" s="3">
        <v>43467</v>
      </c>
      <c r="B427" s="5">
        <v>167.53079199999999</v>
      </c>
      <c r="C427" s="4">
        <v>3999400</v>
      </c>
    </row>
    <row r="428" spans="1:3" x14ac:dyDescent="0.2">
      <c r="A428" s="3">
        <v>43468</v>
      </c>
      <c r="B428" s="5">
        <v>165.07667499999999</v>
      </c>
      <c r="C428" s="4">
        <v>4060200</v>
      </c>
    </row>
    <row r="429" spans="1:3" x14ac:dyDescent="0.2">
      <c r="A429" s="3">
        <v>43469</v>
      </c>
      <c r="B429" s="5">
        <v>170.471802</v>
      </c>
      <c r="C429" s="4">
        <v>3788300</v>
      </c>
    </row>
    <row r="430" spans="1:3" x14ac:dyDescent="0.2">
      <c r="A430" s="3">
        <v>43472</v>
      </c>
      <c r="B430" s="5">
        <v>171.416428</v>
      </c>
      <c r="C430" s="4">
        <v>3152100</v>
      </c>
    </row>
    <row r="431" spans="1:3" x14ac:dyDescent="0.2">
      <c r="A431" s="3">
        <v>43473</v>
      </c>
      <c r="B431" s="5">
        <v>170.783432</v>
      </c>
      <c r="C431" s="4">
        <v>2692700</v>
      </c>
    </row>
    <row r="432" spans="1:3" x14ac:dyDescent="0.2">
      <c r="A432" s="3">
        <v>43474</v>
      </c>
      <c r="B432" s="5">
        <v>171.85466</v>
      </c>
      <c r="C432" s="4">
        <v>3321400</v>
      </c>
    </row>
    <row r="433" spans="1:3" x14ac:dyDescent="0.2">
      <c r="A433" s="3">
        <v>43475</v>
      </c>
      <c r="B433" s="5">
        <v>171.396942</v>
      </c>
      <c r="C433" s="4">
        <v>2808700</v>
      </c>
    </row>
    <row r="434" spans="1:3" x14ac:dyDescent="0.2">
      <c r="A434" s="3">
        <v>43476</v>
      </c>
      <c r="B434" s="5">
        <v>172.302628</v>
      </c>
      <c r="C434" s="4">
        <v>3182700</v>
      </c>
    </row>
    <row r="435" spans="1:3" x14ac:dyDescent="0.2">
      <c r="A435" s="3">
        <v>43479</v>
      </c>
      <c r="B435" s="5">
        <v>174.045807</v>
      </c>
      <c r="C435" s="4">
        <v>3361700</v>
      </c>
    </row>
    <row r="436" spans="1:3" x14ac:dyDescent="0.2">
      <c r="A436" s="3">
        <v>43480</v>
      </c>
      <c r="B436" s="5">
        <v>175.20469700000001</v>
      </c>
      <c r="C436" s="4">
        <v>2911800</v>
      </c>
    </row>
    <row r="437" spans="1:3" x14ac:dyDescent="0.2">
      <c r="A437" s="3">
        <v>43481</v>
      </c>
      <c r="B437" s="5">
        <v>191.92562899999999</v>
      </c>
      <c r="C437" s="4">
        <v>15194200</v>
      </c>
    </row>
    <row r="438" spans="1:3" x14ac:dyDescent="0.2">
      <c r="A438" s="3">
        <v>43482</v>
      </c>
      <c r="B438" s="5">
        <v>193.88305700000001</v>
      </c>
      <c r="C438" s="4">
        <v>8177000</v>
      </c>
    </row>
    <row r="439" spans="1:3" x14ac:dyDescent="0.2">
      <c r="A439" s="3">
        <v>43483</v>
      </c>
      <c r="B439" s="5">
        <v>197.24281300000001</v>
      </c>
      <c r="C439" s="4">
        <v>5650900</v>
      </c>
    </row>
    <row r="440" spans="1:3" x14ac:dyDescent="0.2">
      <c r="A440" s="3">
        <v>43487</v>
      </c>
      <c r="B440" s="5">
        <v>192.50994900000001</v>
      </c>
      <c r="C440" s="4">
        <v>4648500</v>
      </c>
    </row>
    <row r="441" spans="1:3" x14ac:dyDescent="0.2">
      <c r="A441" s="3">
        <v>43488</v>
      </c>
      <c r="B441" s="5">
        <v>191.750336</v>
      </c>
      <c r="C441" s="4">
        <v>3410700</v>
      </c>
    </row>
    <row r="442" spans="1:3" x14ac:dyDescent="0.2">
      <c r="A442" s="3">
        <v>43489</v>
      </c>
      <c r="B442" s="5">
        <v>192.62681599999999</v>
      </c>
      <c r="C442" s="4">
        <v>2631800</v>
      </c>
    </row>
    <row r="443" spans="1:3" x14ac:dyDescent="0.2">
      <c r="A443" s="3">
        <v>43490</v>
      </c>
      <c r="B443" s="5">
        <v>195.48992899999999</v>
      </c>
      <c r="C443" s="4">
        <v>3275000</v>
      </c>
    </row>
    <row r="444" spans="1:3" x14ac:dyDescent="0.2">
      <c r="A444" s="3">
        <v>43493</v>
      </c>
      <c r="B444" s="5">
        <v>194.49659700000001</v>
      </c>
      <c r="C444" s="4">
        <v>2369600</v>
      </c>
    </row>
    <row r="445" spans="1:3" x14ac:dyDescent="0.2">
      <c r="A445" s="3">
        <v>43494</v>
      </c>
      <c r="B445" s="5">
        <v>195.25618</v>
      </c>
      <c r="C445" s="4">
        <v>2694100</v>
      </c>
    </row>
    <row r="446" spans="1:3" x14ac:dyDescent="0.2">
      <c r="A446" s="3">
        <v>43495</v>
      </c>
      <c r="B446" s="5">
        <v>197.18440200000001</v>
      </c>
      <c r="C446" s="4">
        <v>2773300</v>
      </c>
    </row>
    <row r="447" spans="1:3" x14ac:dyDescent="0.2">
      <c r="A447" s="3">
        <v>43496</v>
      </c>
      <c r="B447" s="5">
        <v>192.83131399999999</v>
      </c>
      <c r="C447" s="4">
        <v>5604500</v>
      </c>
    </row>
    <row r="448" spans="1:3" x14ac:dyDescent="0.2">
      <c r="A448" s="3">
        <v>43497</v>
      </c>
      <c r="B448" s="5">
        <v>191.39975000000001</v>
      </c>
      <c r="C448" s="4">
        <v>3174200</v>
      </c>
    </row>
    <row r="449" spans="1:3" x14ac:dyDescent="0.2">
      <c r="A449" s="3">
        <v>43500</v>
      </c>
      <c r="B449" s="5">
        <v>192.54887400000001</v>
      </c>
      <c r="C449" s="4">
        <v>2400200</v>
      </c>
    </row>
    <row r="450" spans="1:3" x14ac:dyDescent="0.2">
      <c r="A450" s="3">
        <v>43501</v>
      </c>
      <c r="B450" s="5">
        <v>192.83131399999999</v>
      </c>
      <c r="C450" s="4">
        <v>2601000</v>
      </c>
    </row>
    <row r="451" spans="1:3" x14ac:dyDescent="0.2">
      <c r="A451" s="3">
        <v>43502</v>
      </c>
      <c r="B451" s="5">
        <v>191.47766100000001</v>
      </c>
      <c r="C451" s="4">
        <v>2063100</v>
      </c>
    </row>
    <row r="452" spans="1:3" x14ac:dyDescent="0.2">
      <c r="A452" s="3">
        <v>43503</v>
      </c>
      <c r="B452" s="5">
        <v>188.02050800000001</v>
      </c>
      <c r="C452" s="4">
        <v>2948800</v>
      </c>
    </row>
    <row r="453" spans="1:3" x14ac:dyDescent="0.2">
      <c r="A453" s="3">
        <v>43504</v>
      </c>
      <c r="B453" s="5">
        <v>186.65713500000001</v>
      </c>
      <c r="C453" s="4">
        <v>2757500</v>
      </c>
    </row>
    <row r="454" spans="1:3" x14ac:dyDescent="0.2">
      <c r="A454" s="3">
        <v>43507</v>
      </c>
      <c r="B454" s="5">
        <v>186.326019</v>
      </c>
      <c r="C454" s="4">
        <v>2056500</v>
      </c>
    </row>
    <row r="455" spans="1:3" x14ac:dyDescent="0.2">
      <c r="A455" s="3">
        <v>43508</v>
      </c>
      <c r="B455" s="5">
        <v>189.40339700000001</v>
      </c>
      <c r="C455" s="4">
        <v>2392900</v>
      </c>
    </row>
    <row r="456" spans="1:3" x14ac:dyDescent="0.2">
      <c r="A456" s="3">
        <v>43509</v>
      </c>
      <c r="B456" s="5">
        <v>189.59814499999999</v>
      </c>
      <c r="C456" s="4">
        <v>2757300</v>
      </c>
    </row>
    <row r="457" spans="1:3" x14ac:dyDescent="0.2">
      <c r="A457" s="3">
        <v>43510</v>
      </c>
      <c r="B457" s="5">
        <v>187.494629</v>
      </c>
      <c r="C457" s="4">
        <v>2865000</v>
      </c>
    </row>
    <row r="458" spans="1:3" x14ac:dyDescent="0.2">
      <c r="A458" s="3">
        <v>43511</v>
      </c>
      <c r="B458" s="5">
        <v>193.308502</v>
      </c>
      <c r="C458" s="4">
        <v>3065400</v>
      </c>
    </row>
    <row r="459" spans="1:3" x14ac:dyDescent="0.2">
      <c r="A459" s="3">
        <v>43515</v>
      </c>
      <c r="B459" s="5">
        <v>193.47404499999999</v>
      </c>
      <c r="C459" s="4">
        <v>2558200</v>
      </c>
    </row>
    <row r="460" spans="1:3" x14ac:dyDescent="0.2">
      <c r="A460" s="3">
        <v>43516</v>
      </c>
      <c r="B460" s="5">
        <v>193.40588399999999</v>
      </c>
      <c r="C460" s="4">
        <v>2266000</v>
      </c>
    </row>
    <row r="461" spans="1:3" x14ac:dyDescent="0.2">
      <c r="A461" s="3">
        <v>43517</v>
      </c>
      <c r="B461" s="5">
        <v>191.224457</v>
      </c>
      <c r="C461" s="4">
        <v>2785900</v>
      </c>
    </row>
    <row r="462" spans="1:3" x14ac:dyDescent="0.2">
      <c r="A462" s="3">
        <v>43518</v>
      </c>
      <c r="B462" s="5">
        <v>190.873886</v>
      </c>
      <c r="C462" s="4">
        <v>2626600</v>
      </c>
    </row>
    <row r="463" spans="1:3" x14ac:dyDescent="0.2">
      <c r="A463" s="3">
        <v>43521</v>
      </c>
      <c r="B463" s="5">
        <v>193.45457500000001</v>
      </c>
      <c r="C463" s="4">
        <v>3032200</v>
      </c>
    </row>
    <row r="464" spans="1:3" x14ac:dyDescent="0.2">
      <c r="A464" s="3">
        <v>43522</v>
      </c>
      <c r="B464" s="5">
        <v>193.698013</v>
      </c>
      <c r="C464" s="4">
        <v>2499800</v>
      </c>
    </row>
    <row r="465" spans="1:3" x14ac:dyDescent="0.2">
      <c r="A465" s="3">
        <v>43523</v>
      </c>
      <c r="B465" s="5">
        <v>193.69804400000001</v>
      </c>
      <c r="C465" s="4">
        <v>1804200</v>
      </c>
    </row>
    <row r="466" spans="1:3" x14ac:dyDescent="0.2">
      <c r="A466" s="3">
        <v>43524</v>
      </c>
      <c r="B466" s="5">
        <v>192.32913199999999</v>
      </c>
      <c r="C466" s="4">
        <v>2964300</v>
      </c>
    </row>
    <row r="467" spans="1:3" x14ac:dyDescent="0.2">
      <c r="A467" s="3">
        <v>43525</v>
      </c>
      <c r="B467" s="5">
        <v>193.795807</v>
      </c>
      <c r="C467" s="4">
        <v>2580500</v>
      </c>
    </row>
    <row r="468" spans="1:3" x14ac:dyDescent="0.2">
      <c r="A468" s="3">
        <v>43528</v>
      </c>
      <c r="B468" s="5">
        <v>191.62515300000001</v>
      </c>
      <c r="C468" s="4">
        <v>2683600</v>
      </c>
    </row>
    <row r="469" spans="1:3" x14ac:dyDescent="0.2">
      <c r="A469" s="3">
        <v>43529</v>
      </c>
      <c r="B469" s="5">
        <v>191.644699</v>
      </c>
      <c r="C469" s="4">
        <v>2338600</v>
      </c>
    </row>
    <row r="470" spans="1:3" x14ac:dyDescent="0.2">
      <c r="A470" s="3">
        <v>43530</v>
      </c>
      <c r="B470" s="5">
        <v>190.41270399999999</v>
      </c>
      <c r="C470" s="4">
        <v>2247500</v>
      </c>
    </row>
    <row r="471" spans="1:3" x14ac:dyDescent="0.2">
      <c r="A471" s="3">
        <v>43531</v>
      </c>
      <c r="B471" s="5">
        <v>188.486481</v>
      </c>
      <c r="C471" s="4">
        <v>3567800</v>
      </c>
    </row>
    <row r="472" spans="1:3" x14ac:dyDescent="0.2">
      <c r="A472" s="3">
        <v>43532</v>
      </c>
      <c r="B472" s="5">
        <v>190.90159600000001</v>
      </c>
      <c r="C472" s="4">
        <v>3162700</v>
      </c>
    </row>
    <row r="473" spans="1:3" x14ac:dyDescent="0.2">
      <c r="A473" s="3">
        <v>43535</v>
      </c>
      <c r="B473" s="5">
        <v>191.61537200000001</v>
      </c>
      <c r="C473" s="4">
        <v>2669000</v>
      </c>
    </row>
    <row r="474" spans="1:3" x14ac:dyDescent="0.2">
      <c r="A474" s="3">
        <v>43536</v>
      </c>
      <c r="B474" s="5">
        <v>192.260696</v>
      </c>
      <c r="C474" s="4">
        <v>1977400</v>
      </c>
    </row>
    <row r="475" spans="1:3" x14ac:dyDescent="0.2">
      <c r="A475" s="3">
        <v>43537</v>
      </c>
      <c r="B475" s="5">
        <v>192.866928</v>
      </c>
      <c r="C475" s="4">
        <v>1904500</v>
      </c>
    </row>
    <row r="476" spans="1:3" x14ac:dyDescent="0.2">
      <c r="A476" s="3">
        <v>43538</v>
      </c>
      <c r="B476" s="5">
        <v>193.08204699999999</v>
      </c>
      <c r="C476" s="4">
        <v>1482300</v>
      </c>
    </row>
    <row r="477" spans="1:3" x14ac:dyDescent="0.2">
      <c r="A477" s="3">
        <v>43539</v>
      </c>
      <c r="B477" s="5">
        <v>193.854477</v>
      </c>
      <c r="C477" s="4">
        <v>2985200</v>
      </c>
    </row>
    <row r="478" spans="1:3" x14ac:dyDescent="0.2">
      <c r="A478" s="3">
        <v>43542</v>
      </c>
      <c r="B478" s="5">
        <v>197.970932</v>
      </c>
      <c r="C478" s="4">
        <v>3354900</v>
      </c>
    </row>
    <row r="479" spans="1:3" x14ac:dyDescent="0.2">
      <c r="A479" s="3">
        <v>43543</v>
      </c>
      <c r="B479" s="5">
        <v>196.650925</v>
      </c>
      <c r="C479" s="4">
        <v>3284900</v>
      </c>
    </row>
    <row r="480" spans="1:3" x14ac:dyDescent="0.2">
      <c r="A480" s="3">
        <v>43544</v>
      </c>
      <c r="B480" s="5">
        <v>190.00202899999999</v>
      </c>
      <c r="C480" s="4">
        <v>5033500</v>
      </c>
    </row>
    <row r="481" spans="1:3" x14ac:dyDescent="0.2">
      <c r="A481" s="3">
        <v>43545</v>
      </c>
      <c r="B481" s="5">
        <v>190.25624099999999</v>
      </c>
      <c r="C481" s="4">
        <v>4031500</v>
      </c>
    </row>
    <row r="482" spans="1:3" x14ac:dyDescent="0.2">
      <c r="A482" s="3">
        <v>43546</v>
      </c>
      <c r="B482" s="5">
        <v>184.76113900000001</v>
      </c>
      <c r="C482" s="4">
        <v>5703100</v>
      </c>
    </row>
    <row r="483" spans="1:3" x14ac:dyDescent="0.2">
      <c r="A483" s="3">
        <v>43549</v>
      </c>
      <c r="B483" s="5">
        <v>184.32112100000001</v>
      </c>
      <c r="C483" s="4">
        <v>3751000</v>
      </c>
    </row>
    <row r="484" spans="1:3" x14ac:dyDescent="0.2">
      <c r="A484" s="3">
        <v>43550</v>
      </c>
      <c r="B484" s="5">
        <v>186.452698</v>
      </c>
      <c r="C484" s="4">
        <v>2910100</v>
      </c>
    </row>
    <row r="485" spans="1:3" x14ac:dyDescent="0.2">
      <c r="A485" s="3">
        <v>43551</v>
      </c>
      <c r="B485" s="5">
        <v>185.80735799999999</v>
      </c>
      <c r="C485" s="4">
        <v>2343800</v>
      </c>
    </row>
    <row r="486" spans="1:3" x14ac:dyDescent="0.2">
      <c r="A486" s="3">
        <v>43552</v>
      </c>
      <c r="B486" s="5">
        <v>186.931793</v>
      </c>
      <c r="C486" s="4">
        <v>2343400</v>
      </c>
    </row>
    <row r="487" spans="1:3" x14ac:dyDescent="0.2">
      <c r="A487" s="3">
        <v>43553</v>
      </c>
      <c r="B487" s="5">
        <v>187.723816</v>
      </c>
      <c r="C487" s="4">
        <v>2632800</v>
      </c>
    </row>
    <row r="488" spans="1:3" x14ac:dyDescent="0.2">
      <c r="A488" s="3">
        <v>43556</v>
      </c>
      <c r="B488" s="5">
        <v>192.368256</v>
      </c>
      <c r="C488" s="4">
        <v>3562600</v>
      </c>
    </row>
    <row r="489" spans="1:3" x14ac:dyDescent="0.2">
      <c r="A489" s="3">
        <v>43557</v>
      </c>
      <c r="B489" s="5">
        <v>193.11135899999999</v>
      </c>
      <c r="C489" s="4">
        <v>2247000</v>
      </c>
    </row>
    <row r="490" spans="1:3" x14ac:dyDescent="0.2">
      <c r="A490" s="3">
        <v>43558</v>
      </c>
      <c r="B490" s="5">
        <v>196.39671300000001</v>
      </c>
      <c r="C490" s="4">
        <v>3227900</v>
      </c>
    </row>
    <row r="491" spans="1:3" x14ac:dyDescent="0.2">
      <c r="A491" s="3">
        <v>43559</v>
      </c>
      <c r="B491" s="5">
        <v>197.736267</v>
      </c>
      <c r="C491" s="4">
        <v>2582300</v>
      </c>
    </row>
    <row r="492" spans="1:3" x14ac:dyDescent="0.2">
      <c r="A492" s="3">
        <v>43560</v>
      </c>
      <c r="B492" s="5">
        <v>197.882935</v>
      </c>
      <c r="C492" s="4">
        <v>2447100</v>
      </c>
    </row>
    <row r="493" spans="1:3" x14ac:dyDescent="0.2">
      <c r="A493" s="3">
        <v>43563</v>
      </c>
      <c r="B493" s="5">
        <v>198.03935200000001</v>
      </c>
      <c r="C493" s="4">
        <v>1891500</v>
      </c>
    </row>
    <row r="494" spans="1:3" x14ac:dyDescent="0.2">
      <c r="A494" s="3">
        <v>43564</v>
      </c>
      <c r="B494" s="5">
        <v>196.16201799999999</v>
      </c>
      <c r="C494" s="4">
        <v>2400900</v>
      </c>
    </row>
    <row r="495" spans="1:3" x14ac:dyDescent="0.2">
      <c r="A495" s="3">
        <v>43565</v>
      </c>
      <c r="B495" s="5">
        <v>198.469604</v>
      </c>
      <c r="C495" s="4">
        <v>1907100</v>
      </c>
    </row>
    <row r="496" spans="1:3" x14ac:dyDescent="0.2">
      <c r="A496" s="3">
        <v>43566</v>
      </c>
      <c r="B496" s="5">
        <v>198.32292200000001</v>
      </c>
      <c r="C496" s="4">
        <v>2802100</v>
      </c>
    </row>
    <row r="497" spans="1:3" x14ac:dyDescent="0.2">
      <c r="A497" s="3">
        <v>43567</v>
      </c>
      <c r="B497" s="5">
        <v>203.221588</v>
      </c>
      <c r="C497" s="4">
        <v>5096600</v>
      </c>
    </row>
    <row r="498" spans="1:3" x14ac:dyDescent="0.2">
      <c r="A498" s="3">
        <v>43570</v>
      </c>
      <c r="B498" s="5">
        <v>195.46781899999999</v>
      </c>
      <c r="C498" s="4">
        <v>6617200</v>
      </c>
    </row>
    <row r="499" spans="1:3" x14ac:dyDescent="0.2">
      <c r="A499" s="3">
        <v>43571</v>
      </c>
      <c r="B499" s="5">
        <v>197.354919</v>
      </c>
      <c r="C499" s="4">
        <v>4852600</v>
      </c>
    </row>
    <row r="500" spans="1:3" x14ac:dyDescent="0.2">
      <c r="A500" s="3">
        <v>43572</v>
      </c>
      <c r="B500" s="5">
        <v>203.28027299999999</v>
      </c>
      <c r="C500" s="4">
        <v>4195300</v>
      </c>
    </row>
    <row r="501" spans="1:3" x14ac:dyDescent="0.2">
      <c r="A501" s="3">
        <v>43573</v>
      </c>
      <c r="B501" s="5">
        <v>201.33448799999999</v>
      </c>
      <c r="C501" s="4">
        <v>2874300</v>
      </c>
    </row>
    <row r="502" spans="1:3" x14ac:dyDescent="0.2">
      <c r="A502" s="3">
        <v>43577</v>
      </c>
      <c r="B502" s="5">
        <v>200.05360400000001</v>
      </c>
      <c r="C502" s="4">
        <v>1591400</v>
      </c>
    </row>
    <row r="503" spans="1:3" x14ac:dyDescent="0.2">
      <c r="A503" s="3">
        <v>43578</v>
      </c>
      <c r="B503" s="5">
        <v>199.60382100000001</v>
      </c>
      <c r="C503" s="4">
        <v>2120900</v>
      </c>
    </row>
    <row r="504" spans="1:3" x14ac:dyDescent="0.2">
      <c r="A504" s="3">
        <v>43579</v>
      </c>
      <c r="B504" s="5">
        <v>196.08381700000001</v>
      </c>
      <c r="C504" s="4">
        <v>4606100</v>
      </c>
    </row>
    <row r="505" spans="1:3" x14ac:dyDescent="0.2">
      <c r="A505" s="3">
        <v>43580</v>
      </c>
      <c r="B505" s="5">
        <v>196.92469800000001</v>
      </c>
      <c r="C505" s="4">
        <v>2075300</v>
      </c>
    </row>
    <row r="506" spans="1:3" x14ac:dyDescent="0.2">
      <c r="A506" s="3">
        <v>43581</v>
      </c>
      <c r="B506" s="5">
        <v>198.56738300000001</v>
      </c>
      <c r="C506" s="4">
        <v>1543100</v>
      </c>
    </row>
    <row r="507" spans="1:3" x14ac:dyDescent="0.2">
      <c r="A507" s="3">
        <v>43584</v>
      </c>
      <c r="B507" s="5">
        <v>202.32205200000001</v>
      </c>
      <c r="C507" s="4">
        <v>2997000</v>
      </c>
    </row>
    <row r="508" spans="1:3" x14ac:dyDescent="0.2">
      <c r="A508" s="3">
        <v>43585</v>
      </c>
      <c r="B508" s="5">
        <v>201.34425400000001</v>
      </c>
      <c r="C508" s="4">
        <v>1833000</v>
      </c>
    </row>
    <row r="509" spans="1:3" x14ac:dyDescent="0.2">
      <c r="A509" s="3">
        <v>43586</v>
      </c>
      <c r="B509" s="5">
        <v>200.18071</v>
      </c>
      <c r="C509" s="4">
        <v>1981800</v>
      </c>
    </row>
    <row r="510" spans="1:3" x14ac:dyDescent="0.2">
      <c r="A510" s="3">
        <v>43587</v>
      </c>
      <c r="B510" s="5">
        <v>200.43495200000001</v>
      </c>
      <c r="C510" s="4">
        <v>1514700</v>
      </c>
    </row>
    <row r="511" spans="1:3" x14ac:dyDescent="0.2">
      <c r="A511" s="3">
        <v>43588</v>
      </c>
      <c r="B511" s="5">
        <v>202.90872200000001</v>
      </c>
      <c r="C511" s="4">
        <v>1897600</v>
      </c>
    </row>
    <row r="512" spans="1:3" x14ac:dyDescent="0.2">
      <c r="A512" s="3">
        <v>43591</v>
      </c>
      <c r="B512" s="5">
        <v>201.84292600000001</v>
      </c>
      <c r="C512" s="4">
        <v>1927800</v>
      </c>
    </row>
    <row r="513" spans="1:3" x14ac:dyDescent="0.2">
      <c r="A513" s="3">
        <v>43592</v>
      </c>
      <c r="B513" s="5">
        <v>198.127365</v>
      </c>
      <c r="C513" s="4">
        <v>2839500</v>
      </c>
    </row>
    <row r="514" spans="1:3" x14ac:dyDescent="0.2">
      <c r="A514" s="3">
        <v>43593</v>
      </c>
      <c r="B514" s="5">
        <v>196.48469499999999</v>
      </c>
      <c r="C514" s="4">
        <v>1817600</v>
      </c>
    </row>
    <row r="515" spans="1:3" x14ac:dyDescent="0.2">
      <c r="A515" s="3">
        <v>43594</v>
      </c>
      <c r="B515" s="5">
        <v>197.149597</v>
      </c>
      <c r="C515" s="4">
        <v>2333400</v>
      </c>
    </row>
    <row r="516" spans="1:3" x14ac:dyDescent="0.2">
      <c r="A516" s="3">
        <v>43595</v>
      </c>
      <c r="B516" s="5">
        <v>197.560272</v>
      </c>
      <c r="C516" s="4">
        <v>2089400</v>
      </c>
    </row>
    <row r="517" spans="1:3" x14ac:dyDescent="0.2">
      <c r="A517" s="3">
        <v>43598</v>
      </c>
      <c r="B517" s="5">
        <v>190.63760400000001</v>
      </c>
      <c r="C517" s="4">
        <v>3605600</v>
      </c>
    </row>
    <row r="518" spans="1:3" x14ac:dyDescent="0.2">
      <c r="A518" s="3">
        <v>43599</v>
      </c>
      <c r="B518" s="5">
        <v>191.91847200000001</v>
      </c>
      <c r="C518" s="4">
        <v>2463300</v>
      </c>
    </row>
    <row r="519" spans="1:3" x14ac:dyDescent="0.2">
      <c r="A519" s="3">
        <v>43600</v>
      </c>
      <c r="B519" s="5">
        <v>192.035797</v>
      </c>
      <c r="C519" s="4">
        <v>2271100</v>
      </c>
    </row>
    <row r="520" spans="1:3" x14ac:dyDescent="0.2">
      <c r="A520" s="3">
        <v>43601</v>
      </c>
      <c r="B520" s="5">
        <v>194.71492000000001</v>
      </c>
      <c r="C520" s="4">
        <v>2008100</v>
      </c>
    </row>
    <row r="521" spans="1:3" x14ac:dyDescent="0.2">
      <c r="A521" s="3">
        <v>43602</v>
      </c>
      <c r="B521" s="5">
        <v>193.04290800000001</v>
      </c>
      <c r="C521" s="4">
        <v>1928300</v>
      </c>
    </row>
    <row r="522" spans="1:3" x14ac:dyDescent="0.2">
      <c r="A522" s="3">
        <v>43605</v>
      </c>
      <c r="B522" s="5">
        <v>192.85716199999999</v>
      </c>
      <c r="C522" s="4">
        <v>2483400</v>
      </c>
    </row>
    <row r="523" spans="1:3" x14ac:dyDescent="0.2">
      <c r="A523" s="3">
        <v>43606</v>
      </c>
      <c r="B523" s="5">
        <v>194.68559300000001</v>
      </c>
      <c r="C523" s="4">
        <v>2327600</v>
      </c>
    </row>
    <row r="524" spans="1:3" x14ac:dyDescent="0.2">
      <c r="A524" s="3">
        <v>43607</v>
      </c>
      <c r="B524" s="5">
        <v>191.17536899999999</v>
      </c>
      <c r="C524" s="4">
        <v>2427200</v>
      </c>
    </row>
    <row r="525" spans="1:3" x14ac:dyDescent="0.2">
      <c r="A525" s="3">
        <v>43608</v>
      </c>
      <c r="B525" s="5">
        <v>187.70425399999999</v>
      </c>
      <c r="C525" s="4">
        <v>3184100</v>
      </c>
    </row>
    <row r="526" spans="1:3" x14ac:dyDescent="0.2">
      <c r="A526" s="3">
        <v>43609</v>
      </c>
      <c r="B526" s="5">
        <v>188.711365</v>
      </c>
      <c r="C526" s="4">
        <v>1637200</v>
      </c>
    </row>
    <row r="527" spans="1:3" x14ac:dyDescent="0.2">
      <c r="A527" s="3">
        <v>43613</v>
      </c>
      <c r="B527" s="5">
        <v>185.230469</v>
      </c>
      <c r="C527" s="4">
        <v>3040000</v>
      </c>
    </row>
    <row r="528" spans="1:3" x14ac:dyDescent="0.2">
      <c r="A528" s="3">
        <v>43614</v>
      </c>
      <c r="B528" s="5">
        <v>184.70008899999999</v>
      </c>
      <c r="C528" s="4">
        <v>2815800</v>
      </c>
    </row>
    <row r="529" spans="1:3" x14ac:dyDescent="0.2">
      <c r="A529" s="3">
        <v>43615</v>
      </c>
      <c r="B529" s="5">
        <v>184.032196</v>
      </c>
      <c r="C529" s="4">
        <v>1919300</v>
      </c>
    </row>
    <row r="530" spans="1:3" x14ac:dyDescent="0.2">
      <c r="A530" s="3">
        <v>43616</v>
      </c>
      <c r="B530" s="5">
        <v>179.23915099999999</v>
      </c>
      <c r="C530" s="4">
        <v>2640100</v>
      </c>
    </row>
    <row r="531" spans="1:3" x14ac:dyDescent="0.2">
      <c r="A531" s="3">
        <v>43619</v>
      </c>
      <c r="B531" s="5">
        <v>179.926682</v>
      </c>
      <c r="C531" s="4">
        <v>2857800</v>
      </c>
    </row>
    <row r="532" spans="1:3" x14ac:dyDescent="0.2">
      <c r="A532" s="3">
        <v>43620</v>
      </c>
      <c r="B532" s="5">
        <v>186.49749800000001</v>
      </c>
      <c r="C532" s="4">
        <v>2420800</v>
      </c>
    </row>
    <row r="533" spans="1:3" x14ac:dyDescent="0.2">
      <c r="A533" s="3">
        <v>43621</v>
      </c>
      <c r="B533" s="5">
        <v>185.083145</v>
      </c>
      <c r="C533" s="4">
        <v>1967800</v>
      </c>
    </row>
    <row r="534" spans="1:3" x14ac:dyDescent="0.2">
      <c r="A534" s="3">
        <v>43622</v>
      </c>
      <c r="B534" s="5">
        <v>186.428741</v>
      </c>
      <c r="C534" s="4">
        <v>1653500</v>
      </c>
    </row>
    <row r="535" spans="1:3" x14ac:dyDescent="0.2">
      <c r="A535" s="3">
        <v>43623</v>
      </c>
      <c r="B535" s="5">
        <v>186.428741</v>
      </c>
      <c r="C535" s="4">
        <v>1838600</v>
      </c>
    </row>
    <row r="536" spans="1:3" x14ac:dyDescent="0.2">
      <c r="A536" s="3">
        <v>43626</v>
      </c>
      <c r="B536" s="5">
        <v>190.661957</v>
      </c>
      <c r="C536" s="4">
        <v>2372000</v>
      </c>
    </row>
    <row r="537" spans="1:3" x14ac:dyDescent="0.2">
      <c r="A537" s="3">
        <v>43627</v>
      </c>
      <c r="B537" s="5">
        <v>191.26109299999999</v>
      </c>
      <c r="C537" s="4">
        <v>1632200</v>
      </c>
    </row>
    <row r="538" spans="1:3" x14ac:dyDescent="0.2">
      <c r="A538" s="3">
        <v>43628</v>
      </c>
      <c r="B538" s="5">
        <v>186.831436</v>
      </c>
      <c r="C538" s="4">
        <v>2058800</v>
      </c>
    </row>
    <row r="539" spans="1:3" x14ac:dyDescent="0.2">
      <c r="A539" s="3">
        <v>43629</v>
      </c>
      <c r="B539" s="5">
        <v>188.03952000000001</v>
      </c>
      <c r="C539" s="4">
        <v>1411400</v>
      </c>
    </row>
    <row r="540" spans="1:3" x14ac:dyDescent="0.2">
      <c r="A540" s="3">
        <v>43630</v>
      </c>
      <c r="B540" s="5">
        <v>188.24577300000001</v>
      </c>
      <c r="C540" s="4">
        <v>1403900</v>
      </c>
    </row>
    <row r="541" spans="1:3" x14ac:dyDescent="0.2">
      <c r="A541" s="3">
        <v>43633</v>
      </c>
      <c r="B541" s="5">
        <v>187.43057300000001</v>
      </c>
      <c r="C541" s="4">
        <v>1155600</v>
      </c>
    </row>
    <row r="542" spans="1:3" x14ac:dyDescent="0.2">
      <c r="A542" s="3">
        <v>43634</v>
      </c>
      <c r="B542" s="5">
        <v>191.50662199999999</v>
      </c>
      <c r="C542" s="4">
        <v>2363000</v>
      </c>
    </row>
    <row r="543" spans="1:3" x14ac:dyDescent="0.2">
      <c r="A543" s="3">
        <v>43635</v>
      </c>
      <c r="B543" s="5">
        <v>192.15489199999999</v>
      </c>
      <c r="C543" s="4">
        <v>2196800</v>
      </c>
    </row>
    <row r="544" spans="1:3" x14ac:dyDescent="0.2">
      <c r="A544" s="3">
        <v>43636</v>
      </c>
      <c r="B544" s="5">
        <v>192.21380600000001</v>
      </c>
      <c r="C544" s="4">
        <v>2749300</v>
      </c>
    </row>
    <row r="545" spans="1:3" x14ac:dyDescent="0.2">
      <c r="A545" s="3">
        <v>43637</v>
      </c>
      <c r="B545" s="5">
        <v>192.44953899999999</v>
      </c>
      <c r="C545" s="4">
        <v>3365500</v>
      </c>
    </row>
    <row r="546" spans="1:3" x14ac:dyDescent="0.2">
      <c r="A546" s="3">
        <v>43640</v>
      </c>
      <c r="B546" s="5">
        <v>193.97193899999999</v>
      </c>
      <c r="C546" s="4">
        <v>2069800</v>
      </c>
    </row>
    <row r="547" spans="1:3" x14ac:dyDescent="0.2">
      <c r="A547" s="3">
        <v>43641</v>
      </c>
      <c r="B547" s="5">
        <v>192.567398</v>
      </c>
      <c r="C547" s="4">
        <v>1828300</v>
      </c>
    </row>
    <row r="548" spans="1:3" x14ac:dyDescent="0.2">
      <c r="A548" s="3">
        <v>43642</v>
      </c>
      <c r="B548" s="5">
        <v>193.500473</v>
      </c>
      <c r="C548" s="4">
        <v>1649900</v>
      </c>
    </row>
    <row r="549" spans="1:3" x14ac:dyDescent="0.2">
      <c r="A549" s="3">
        <v>43643</v>
      </c>
      <c r="B549" s="5">
        <v>195.76933299999999</v>
      </c>
      <c r="C549" s="4">
        <v>2239200</v>
      </c>
    </row>
    <row r="550" spans="1:3" x14ac:dyDescent="0.2">
      <c r="A550" s="3">
        <v>43644</v>
      </c>
      <c r="B550" s="5">
        <v>200.95526100000001</v>
      </c>
      <c r="C550" s="4">
        <v>4854900</v>
      </c>
    </row>
    <row r="551" spans="1:3" x14ac:dyDescent="0.2">
      <c r="A551" s="3">
        <v>43647</v>
      </c>
      <c r="B551" s="5">
        <v>203.17501799999999</v>
      </c>
      <c r="C551" s="4">
        <v>2465700</v>
      </c>
    </row>
    <row r="552" spans="1:3" x14ac:dyDescent="0.2">
      <c r="A552" s="3">
        <v>43648</v>
      </c>
      <c r="B552" s="5">
        <v>202.31066899999999</v>
      </c>
      <c r="C552" s="4">
        <v>1621400</v>
      </c>
    </row>
    <row r="553" spans="1:3" x14ac:dyDescent="0.2">
      <c r="A553" s="3">
        <v>43649</v>
      </c>
      <c r="B553" s="5">
        <v>202.36961400000001</v>
      </c>
      <c r="C553" s="4">
        <v>978800</v>
      </c>
    </row>
    <row r="554" spans="1:3" x14ac:dyDescent="0.2">
      <c r="A554" s="3">
        <v>43651</v>
      </c>
      <c r="B554" s="5">
        <v>204.19648699999999</v>
      </c>
      <c r="C554" s="4">
        <v>1511400</v>
      </c>
    </row>
    <row r="555" spans="1:3" x14ac:dyDescent="0.2">
      <c r="A555" s="3">
        <v>43654</v>
      </c>
      <c r="B555" s="5">
        <v>202.084778</v>
      </c>
      <c r="C555" s="4">
        <v>1853900</v>
      </c>
    </row>
    <row r="556" spans="1:3" x14ac:dyDescent="0.2">
      <c r="A556" s="3">
        <v>43655</v>
      </c>
      <c r="B556" s="5">
        <v>204.068817</v>
      </c>
      <c r="C556" s="4">
        <v>1812100</v>
      </c>
    </row>
    <row r="557" spans="1:3" x14ac:dyDescent="0.2">
      <c r="A557" s="3">
        <v>43656</v>
      </c>
      <c r="B557" s="5">
        <v>202.30085800000001</v>
      </c>
      <c r="C557" s="4">
        <v>1779800</v>
      </c>
    </row>
    <row r="558" spans="1:3" x14ac:dyDescent="0.2">
      <c r="A558" s="3">
        <v>43657</v>
      </c>
      <c r="B558" s="5">
        <v>207.58502200000001</v>
      </c>
      <c r="C558" s="4">
        <v>3691600</v>
      </c>
    </row>
    <row r="559" spans="1:3" x14ac:dyDescent="0.2">
      <c r="A559" s="3">
        <v>43658</v>
      </c>
      <c r="B559" s="5">
        <v>210.12889100000001</v>
      </c>
      <c r="C559" s="4">
        <v>2626000</v>
      </c>
    </row>
    <row r="560" spans="1:3" x14ac:dyDescent="0.2">
      <c r="A560" s="3">
        <v>43661</v>
      </c>
      <c r="B560" s="5">
        <v>207.810913</v>
      </c>
      <c r="C560" s="4">
        <v>2600200</v>
      </c>
    </row>
    <row r="561" spans="1:3" x14ac:dyDescent="0.2">
      <c r="A561" s="3">
        <v>43662</v>
      </c>
      <c r="B561" s="5">
        <v>211.680756</v>
      </c>
      <c r="C561" s="4">
        <v>5283700</v>
      </c>
    </row>
    <row r="562" spans="1:3" x14ac:dyDescent="0.2">
      <c r="A562" s="3">
        <v>43663</v>
      </c>
      <c r="B562" s="5">
        <v>209.50027499999999</v>
      </c>
      <c r="C562" s="4">
        <v>2583500</v>
      </c>
    </row>
    <row r="563" spans="1:3" x14ac:dyDescent="0.2">
      <c r="A563" s="3">
        <v>43664</v>
      </c>
      <c r="B563" s="5">
        <v>210.69856300000001</v>
      </c>
      <c r="C563" s="4">
        <v>2859000</v>
      </c>
    </row>
    <row r="564" spans="1:3" x14ac:dyDescent="0.2">
      <c r="A564" s="3">
        <v>43665</v>
      </c>
      <c r="B564" s="5">
        <v>209.71637000000001</v>
      </c>
      <c r="C564" s="4">
        <v>1822300</v>
      </c>
    </row>
    <row r="565" spans="1:3" x14ac:dyDescent="0.2">
      <c r="A565" s="3">
        <v>43668</v>
      </c>
      <c r="B565" s="5">
        <v>210.18781999999999</v>
      </c>
      <c r="C565" s="4">
        <v>1907100</v>
      </c>
    </row>
    <row r="566" spans="1:3" x14ac:dyDescent="0.2">
      <c r="A566" s="3">
        <v>43669</v>
      </c>
      <c r="B566" s="5">
        <v>215.52108799999999</v>
      </c>
      <c r="C566" s="4">
        <v>3330600</v>
      </c>
    </row>
    <row r="567" spans="1:3" x14ac:dyDescent="0.2">
      <c r="A567" s="3">
        <v>43670</v>
      </c>
      <c r="B567" s="5">
        <v>218.07476800000001</v>
      </c>
      <c r="C567" s="4">
        <v>3180000</v>
      </c>
    </row>
    <row r="568" spans="1:3" x14ac:dyDescent="0.2">
      <c r="A568" s="3">
        <v>43671</v>
      </c>
      <c r="B568" s="5">
        <v>216.06127900000001</v>
      </c>
      <c r="C568" s="4">
        <v>2776700</v>
      </c>
    </row>
    <row r="569" spans="1:3" x14ac:dyDescent="0.2">
      <c r="A569" s="3">
        <v>43672</v>
      </c>
      <c r="B569" s="5">
        <v>218.182816</v>
      </c>
      <c r="C569" s="4">
        <v>2304500</v>
      </c>
    </row>
    <row r="570" spans="1:3" x14ac:dyDescent="0.2">
      <c r="A570" s="3">
        <v>43675</v>
      </c>
      <c r="B570" s="5">
        <v>216.39523299999999</v>
      </c>
      <c r="C570" s="4">
        <v>1372800</v>
      </c>
    </row>
    <row r="571" spans="1:3" x14ac:dyDescent="0.2">
      <c r="A571" s="3">
        <v>43676</v>
      </c>
      <c r="B571" s="5">
        <v>217.45597799999999</v>
      </c>
      <c r="C571" s="4">
        <v>1644600</v>
      </c>
    </row>
    <row r="572" spans="1:3" x14ac:dyDescent="0.2">
      <c r="A572" s="3">
        <v>43677</v>
      </c>
      <c r="B572" s="5">
        <v>216.208618</v>
      </c>
      <c r="C572" s="4">
        <v>1991100</v>
      </c>
    </row>
    <row r="573" spans="1:3" x14ac:dyDescent="0.2">
      <c r="A573" s="3">
        <v>43678</v>
      </c>
      <c r="B573" s="5">
        <v>207.830566</v>
      </c>
      <c r="C573" s="4">
        <v>3070100</v>
      </c>
    </row>
    <row r="574" spans="1:3" x14ac:dyDescent="0.2">
      <c r="A574" s="3">
        <v>43679</v>
      </c>
      <c r="B574" s="5">
        <v>205.640289</v>
      </c>
      <c r="C574" s="4">
        <v>2503000</v>
      </c>
    </row>
    <row r="575" spans="1:3" x14ac:dyDescent="0.2">
      <c r="A575" s="3">
        <v>43682</v>
      </c>
      <c r="B575" s="5">
        <v>198.08727999999999</v>
      </c>
      <c r="C575" s="4">
        <v>2794200</v>
      </c>
    </row>
    <row r="576" spans="1:3" x14ac:dyDescent="0.2">
      <c r="A576" s="3">
        <v>43683</v>
      </c>
      <c r="B576" s="5">
        <v>202.34013400000001</v>
      </c>
      <c r="C576" s="4">
        <v>2349400</v>
      </c>
    </row>
    <row r="577" spans="1:3" x14ac:dyDescent="0.2">
      <c r="A577" s="3">
        <v>43684</v>
      </c>
      <c r="B577" s="5">
        <v>202.07496599999999</v>
      </c>
      <c r="C577" s="4">
        <v>2454200</v>
      </c>
    </row>
    <row r="578" spans="1:3" x14ac:dyDescent="0.2">
      <c r="A578" s="3">
        <v>43685</v>
      </c>
      <c r="B578" s="5">
        <v>203.31251499999999</v>
      </c>
      <c r="C578" s="4">
        <v>2342200</v>
      </c>
    </row>
    <row r="579" spans="1:3" x14ac:dyDescent="0.2">
      <c r="A579" s="3">
        <v>43686</v>
      </c>
      <c r="B579" s="5">
        <v>203.214279</v>
      </c>
      <c r="C579" s="4">
        <v>1790100</v>
      </c>
    </row>
    <row r="580" spans="1:3" x14ac:dyDescent="0.2">
      <c r="A580" s="3">
        <v>43689</v>
      </c>
      <c r="B580" s="5">
        <v>197.93012999999999</v>
      </c>
      <c r="C580" s="4">
        <v>1479300</v>
      </c>
    </row>
    <row r="581" spans="1:3" x14ac:dyDescent="0.2">
      <c r="A581" s="3">
        <v>43690</v>
      </c>
      <c r="B581" s="5">
        <v>200.47399899999999</v>
      </c>
      <c r="C581" s="4">
        <v>2115900</v>
      </c>
    </row>
    <row r="582" spans="1:3" x14ac:dyDescent="0.2">
      <c r="A582" s="3">
        <v>43691</v>
      </c>
      <c r="B582" s="5">
        <v>192.07629399999999</v>
      </c>
      <c r="C582" s="4">
        <v>3025100</v>
      </c>
    </row>
    <row r="583" spans="1:3" x14ac:dyDescent="0.2">
      <c r="A583" s="3">
        <v>43692</v>
      </c>
      <c r="B583" s="5">
        <v>192.68525700000001</v>
      </c>
      <c r="C583" s="4">
        <v>1981900</v>
      </c>
    </row>
    <row r="584" spans="1:3" x14ac:dyDescent="0.2">
      <c r="A584" s="3">
        <v>43693</v>
      </c>
      <c r="B584" s="5">
        <v>195.86755400000001</v>
      </c>
      <c r="C584" s="4">
        <v>1878700</v>
      </c>
    </row>
    <row r="585" spans="1:3" x14ac:dyDescent="0.2">
      <c r="A585" s="3">
        <v>43696</v>
      </c>
      <c r="B585" s="5">
        <v>198.59802199999999</v>
      </c>
      <c r="C585" s="4">
        <v>1646100</v>
      </c>
    </row>
    <row r="586" spans="1:3" x14ac:dyDescent="0.2">
      <c r="A586" s="3">
        <v>43697</v>
      </c>
      <c r="B586" s="5">
        <v>196.41757200000001</v>
      </c>
      <c r="C586" s="4">
        <v>1545600</v>
      </c>
    </row>
    <row r="587" spans="1:3" x14ac:dyDescent="0.2">
      <c r="A587" s="3">
        <v>43698</v>
      </c>
      <c r="B587" s="5">
        <v>197.10510300000001</v>
      </c>
      <c r="C587" s="4">
        <v>1160800</v>
      </c>
    </row>
    <row r="588" spans="1:3" x14ac:dyDescent="0.2">
      <c r="A588" s="3">
        <v>43699</v>
      </c>
      <c r="B588" s="5">
        <v>198.814087</v>
      </c>
      <c r="C588" s="4">
        <v>1275900</v>
      </c>
    </row>
    <row r="589" spans="1:3" x14ac:dyDescent="0.2">
      <c r="A589" s="3">
        <v>43700</v>
      </c>
      <c r="B589" s="5">
        <v>192.70489499999999</v>
      </c>
      <c r="C589" s="4">
        <v>2200500</v>
      </c>
    </row>
    <row r="590" spans="1:3" x14ac:dyDescent="0.2">
      <c r="A590" s="3">
        <v>43703</v>
      </c>
      <c r="B590" s="5">
        <v>196.093445</v>
      </c>
      <c r="C590" s="4">
        <v>1441900</v>
      </c>
    </row>
    <row r="591" spans="1:3" x14ac:dyDescent="0.2">
      <c r="A591" s="3">
        <v>43704</v>
      </c>
      <c r="B591" s="5">
        <v>194.541595</v>
      </c>
      <c r="C591" s="4">
        <v>1513300</v>
      </c>
    </row>
    <row r="592" spans="1:3" x14ac:dyDescent="0.2">
      <c r="A592" s="3">
        <v>43705</v>
      </c>
      <c r="B592" s="5">
        <v>196.849716</v>
      </c>
      <c r="C592" s="4">
        <v>1437800</v>
      </c>
    </row>
    <row r="593" spans="1:3" x14ac:dyDescent="0.2">
      <c r="A593" s="3">
        <v>43706</v>
      </c>
      <c r="B593" s="5">
        <v>201.06999200000001</v>
      </c>
      <c r="C593" s="4">
        <v>1816800</v>
      </c>
    </row>
    <row r="594" spans="1:3" x14ac:dyDescent="0.2">
      <c r="A594" s="3">
        <v>43707</v>
      </c>
      <c r="B594" s="5">
        <v>201.534515</v>
      </c>
      <c r="C594" s="4">
        <v>1529600</v>
      </c>
    </row>
    <row r="595" spans="1:3" x14ac:dyDescent="0.2">
      <c r="A595" s="3">
        <v>43711</v>
      </c>
      <c r="B595" s="5">
        <v>196.65206900000001</v>
      </c>
      <c r="C595" s="4">
        <v>2633600</v>
      </c>
    </row>
    <row r="596" spans="1:3" x14ac:dyDescent="0.2">
      <c r="A596" s="3">
        <v>43712</v>
      </c>
      <c r="B596" s="5">
        <v>199.37991299999999</v>
      </c>
      <c r="C596" s="4">
        <v>1720600</v>
      </c>
    </row>
    <row r="597" spans="1:3" x14ac:dyDescent="0.2">
      <c r="A597" s="3">
        <v>43713</v>
      </c>
      <c r="B597" s="5">
        <v>204.63793899999999</v>
      </c>
      <c r="C597" s="4">
        <v>2237900</v>
      </c>
    </row>
    <row r="598" spans="1:3" x14ac:dyDescent="0.2">
      <c r="A598" s="3">
        <v>43714</v>
      </c>
      <c r="B598" s="5">
        <v>204.796066</v>
      </c>
      <c r="C598" s="4">
        <v>1438800</v>
      </c>
    </row>
    <row r="599" spans="1:3" x14ac:dyDescent="0.2">
      <c r="A599" s="3">
        <v>43717</v>
      </c>
      <c r="B599" s="5">
        <v>209.51049800000001</v>
      </c>
      <c r="C599" s="4">
        <v>2734500</v>
      </c>
    </row>
    <row r="600" spans="1:3" x14ac:dyDescent="0.2">
      <c r="A600" s="3">
        <v>43718</v>
      </c>
      <c r="B600" s="5">
        <v>213.11798099999999</v>
      </c>
      <c r="C600" s="4">
        <v>2615800</v>
      </c>
    </row>
    <row r="601" spans="1:3" x14ac:dyDescent="0.2">
      <c r="A601" s="3">
        <v>43719</v>
      </c>
      <c r="B601" s="5">
        <v>214.27435299999999</v>
      </c>
      <c r="C601" s="4">
        <v>1886300</v>
      </c>
    </row>
    <row r="602" spans="1:3" x14ac:dyDescent="0.2">
      <c r="A602" s="3">
        <v>43720</v>
      </c>
      <c r="B602" s="5">
        <v>216.191757</v>
      </c>
      <c r="C602" s="4">
        <v>2913800</v>
      </c>
    </row>
    <row r="603" spans="1:3" x14ac:dyDescent="0.2">
      <c r="A603" s="3">
        <v>43721</v>
      </c>
      <c r="B603" s="5">
        <v>217.33822599999999</v>
      </c>
      <c r="C603" s="4">
        <v>2722400</v>
      </c>
    </row>
    <row r="604" spans="1:3" x14ac:dyDescent="0.2">
      <c r="A604" s="3">
        <v>43724</v>
      </c>
      <c r="B604" s="5">
        <v>214.68945299999999</v>
      </c>
      <c r="C604" s="4">
        <v>2205500</v>
      </c>
    </row>
    <row r="605" spans="1:3" x14ac:dyDescent="0.2">
      <c r="A605" s="3">
        <v>43725</v>
      </c>
      <c r="B605" s="5">
        <v>213.39473000000001</v>
      </c>
      <c r="C605" s="4">
        <v>2429100</v>
      </c>
    </row>
    <row r="606" spans="1:3" x14ac:dyDescent="0.2">
      <c r="A606" s="3">
        <v>43726</v>
      </c>
      <c r="B606" s="5">
        <v>214.551086</v>
      </c>
      <c r="C606" s="4">
        <v>2474900</v>
      </c>
    </row>
    <row r="607" spans="1:3" x14ac:dyDescent="0.2">
      <c r="A607" s="3">
        <v>43727</v>
      </c>
      <c r="B607" s="5">
        <v>212.72262599999999</v>
      </c>
      <c r="C607" s="4">
        <v>1596200</v>
      </c>
    </row>
    <row r="608" spans="1:3" x14ac:dyDescent="0.2">
      <c r="A608" s="3">
        <v>43728</v>
      </c>
      <c r="B608" s="5">
        <v>211.25</v>
      </c>
      <c r="C608" s="4">
        <v>5458900</v>
      </c>
    </row>
    <row r="609" spans="1:3" x14ac:dyDescent="0.2">
      <c r="A609" s="3">
        <v>43731</v>
      </c>
      <c r="B609" s="5">
        <v>210.97326699999999</v>
      </c>
      <c r="C609" s="4">
        <v>1485500</v>
      </c>
    </row>
    <row r="610" spans="1:3" x14ac:dyDescent="0.2">
      <c r="A610" s="3">
        <v>43732</v>
      </c>
      <c r="B610" s="5">
        <v>205.32977299999999</v>
      </c>
      <c r="C610" s="4">
        <v>2837600</v>
      </c>
    </row>
    <row r="611" spans="1:3" x14ac:dyDescent="0.2">
      <c r="A611" s="3">
        <v>43733</v>
      </c>
      <c r="B611" s="5">
        <v>207.58320599999999</v>
      </c>
      <c r="C611" s="4">
        <v>1593400</v>
      </c>
    </row>
    <row r="612" spans="1:3" x14ac:dyDescent="0.2">
      <c r="A612" s="3">
        <v>43734</v>
      </c>
      <c r="B612" s="5">
        <v>205.794296</v>
      </c>
      <c r="C612" s="4">
        <v>1685500</v>
      </c>
    </row>
    <row r="613" spans="1:3" x14ac:dyDescent="0.2">
      <c r="A613" s="3">
        <v>43735</v>
      </c>
      <c r="B613" s="5">
        <v>206.53556800000001</v>
      </c>
      <c r="C613" s="4">
        <v>1530900</v>
      </c>
    </row>
    <row r="614" spans="1:3" x14ac:dyDescent="0.2">
      <c r="A614" s="3">
        <v>43738</v>
      </c>
      <c r="B614" s="5">
        <v>204.81582599999999</v>
      </c>
      <c r="C614" s="4">
        <v>1794500</v>
      </c>
    </row>
    <row r="615" spans="1:3" x14ac:dyDescent="0.2">
      <c r="A615" s="3">
        <v>43739</v>
      </c>
      <c r="B615" s="5">
        <v>200.32872</v>
      </c>
      <c r="C615" s="4">
        <v>3156200</v>
      </c>
    </row>
    <row r="616" spans="1:3" x14ac:dyDescent="0.2">
      <c r="A616" s="3">
        <v>43740</v>
      </c>
      <c r="B616" s="5">
        <v>195.94046</v>
      </c>
      <c r="C616" s="4">
        <v>3386800</v>
      </c>
    </row>
    <row r="617" spans="1:3" x14ac:dyDescent="0.2">
      <c r="A617" s="3">
        <v>43741</v>
      </c>
      <c r="B617" s="5">
        <v>194.94223</v>
      </c>
      <c r="C617" s="4">
        <v>2914500</v>
      </c>
    </row>
    <row r="618" spans="1:3" x14ac:dyDescent="0.2">
      <c r="A618" s="3">
        <v>43742</v>
      </c>
      <c r="B618" s="5">
        <v>198.46075400000001</v>
      </c>
      <c r="C618" s="4">
        <v>3021100</v>
      </c>
    </row>
    <row r="619" spans="1:3" x14ac:dyDescent="0.2">
      <c r="A619" s="3">
        <v>43745</v>
      </c>
      <c r="B619" s="5">
        <v>198.06539900000001</v>
      </c>
      <c r="C619" s="4">
        <v>2202200</v>
      </c>
    </row>
    <row r="620" spans="1:3" x14ac:dyDescent="0.2">
      <c r="A620" s="3">
        <v>43746</v>
      </c>
      <c r="B620" s="5">
        <v>195.070694</v>
      </c>
      <c r="C620" s="4">
        <v>2654900</v>
      </c>
    </row>
    <row r="621" spans="1:3" x14ac:dyDescent="0.2">
      <c r="A621" s="3">
        <v>43747</v>
      </c>
      <c r="B621" s="5">
        <v>194.55676299999999</v>
      </c>
      <c r="C621" s="4">
        <v>2443500</v>
      </c>
    </row>
    <row r="622" spans="1:3" x14ac:dyDescent="0.2">
      <c r="A622" s="3">
        <v>43748</v>
      </c>
      <c r="B622" s="5">
        <v>197.54156499999999</v>
      </c>
      <c r="C622" s="4">
        <v>2108000</v>
      </c>
    </row>
    <row r="623" spans="1:3" x14ac:dyDescent="0.2">
      <c r="A623" s="3">
        <v>43749</v>
      </c>
      <c r="B623" s="5">
        <v>202.29553200000001</v>
      </c>
      <c r="C623" s="4">
        <v>3334300</v>
      </c>
    </row>
    <row r="624" spans="1:3" x14ac:dyDescent="0.2">
      <c r="A624" s="3">
        <v>43752</v>
      </c>
      <c r="B624" s="5">
        <v>203.42227199999999</v>
      </c>
      <c r="C624" s="4">
        <v>2286100</v>
      </c>
    </row>
    <row r="625" spans="1:3" x14ac:dyDescent="0.2">
      <c r="A625" s="3">
        <v>43753</v>
      </c>
      <c r="B625" s="5">
        <v>204.05481</v>
      </c>
      <c r="C625" s="4">
        <v>8241900</v>
      </c>
    </row>
    <row r="626" spans="1:3" x14ac:dyDescent="0.2">
      <c r="A626" s="3">
        <v>43754</v>
      </c>
      <c r="B626" s="5">
        <v>205.00361599999999</v>
      </c>
      <c r="C626" s="4">
        <v>3405800</v>
      </c>
    </row>
    <row r="627" spans="1:3" x14ac:dyDescent="0.2">
      <c r="A627" s="3">
        <v>43755</v>
      </c>
      <c r="B627" s="5">
        <v>204.05481</v>
      </c>
      <c r="C627" s="4">
        <v>2876500</v>
      </c>
    </row>
    <row r="628" spans="1:3" x14ac:dyDescent="0.2">
      <c r="A628" s="3">
        <v>43756</v>
      </c>
      <c r="B628" s="5">
        <v>204.11412000000001</v>
      </c>
      <c r="C628" s="4">
        <v>2207000</v>
      </c>
    </row>
    <row r="629" spans="1:3" x14ac:dyDescent="0.2">
      <c r="A629" s="3">
        <v>43759</v>
      </c>
      <c r="B629" s="5">
        <v>206.81230199999999</v>
      </c>
      <c r="C629" s="4">
        <v>1934900</v>
      </c>
    </row>
    <row r="630" spans="1:3" x14ac:dyDescent="0.2">
      <c r="A630" s="3">
        <v>43760</v>
      </c>
      <c r="B630" s="5">
        <v>207.15823399999999</v>
      </c>
      <c r="C630" s="4">
        <v>1868000</v>
      </c>
    </row>
    <row r="631" spans="1:3" x14ac:dyDescent="0.2">
      <c r="A631" s="3">
        <v>43761</v>
      </c>
      <c r="B631" s="5">
        <v>208.85820000000001</v>
      </c>
      <c r="C631" s="4">
        <v>1574500</v>
      </c>
    </row>
    <row r="632" spans="1:3" x14ac:dyDescent="0.2">
      <c r="A632" s="3">
        <v>43762</v>
      </c>
      <c r="B632" s="5">
        <v>208.59132399999999</v>
      </c>
      <c r="C632" s="4">
        <v>1266500</v>
      </c>
    </row>
    <row r="633" spans="1:3" x14ac:dyDescent="0.2">
      <c r="A633" s="3">
        <v>43763</v>
      </c>
      <c r="B633" s="5">
        <v>211.734283</v>
      </c>
      <c r="C633" s="4">
        <v>2601000</v>
      </c>
    </row>
    <row r="634" spans="1:3" x14ac:dyDescent="0.2">
      <c r="A634" s="3">
        <v>43766</v>
      </c>
      <c r="B634" s="5">
        <v>215.21327199999999</v>
      </c>
      <c r="C634" s="4">
        <v>2707800</v>
      </c>
    </row>
    <row r="635" spans="1:3" x14ac:dyDescent="0.2">
      <c r="A635" s="3">
        <v>43767</v>
      </c>
      <c r="B635" s="5">
        <v>215.104568</v>
      </c>
      <c r="C635" s="4">
        <v>2030400</v>
      </c>
    </row>
    <row r="636" spans="1:3" x14ac:dyDescent="0.2">
      <c r="A636" s="3">
        <v>43768</v>
      </c>
      <c r="B636" s="5">
        <v>213.29586800000001</v>
      </c>
      <c r="C636" s="4">
        <v>1584900</v>
      </c>
    </row>
    <row r="637" spans="1:3" x14ac:dyDescent="0.2">
      <c r="A637" s="3">
        <v>43769</v>
      </c>
      <c r="B637" s="5">
        <v>210.89419599999999</v>
      </c>
      <c r="C637" s="4">
        <v>1876200</v>
      </c>
    </row>
    <row r="638" spans="1:3" x14ac:dyDescent="0.2">
      <c r="A638" s="3">
        <v>43770</v>
      </c>
      <c r="B638" s="5">
        <v>214.857483</v>
      </c>
      <c r="C638" s="4">
        <v>2112300</v>
      </c>
    </row>
    <row r="639" spans="1:3" x14ac:dyDescent="0.2">
      <c r="A639" s="3">
        <v>43773</v>
      </c>
      <c r="B639" s="5">
        <v>217.30857800000001</v>
      </c>
      <c r="C639" s="4">
        <v>2538100</v>
      </c>
    </row>
    <row r="640" spans="1:3" x14ac:dyDescent="0.2">
      <c r="A640" s="3">
        <v>43774</v>
      </c>
      <c r="B640" s="5">
        <v>216.09291099999999</v>
      </c>
      <c r="C640" s="4">
        <v>2525100</v>
      </c>
    </row>
    <row r="641" spans="1:3" x14ac:dyDescent="0.2">
      <c r="A641" s="3">
        <v>43775</v>
      </c>
      <c r="B641" s="5">
        <v>215.875473</v>
      </c>
      <c r="C641" s="4">
        <v>1863000</v>
      </c>
    </row>
    <row r="642" spans="1:3" x14ac:dyDescent="0.2">
      <c r="A642" s="3">
        <v>43776</v>
      </c>
      <c r="B642" s="5">
        <v>220.68873600000001</v>
      </c>
      <c r="C642" s="4">
        <v>3748600</v>
      </c>
    </row>
    <row r="643" spans="1:3" x14ac:dyDescent="0.2">
      <c r="A643" s="3">
        <v>43777</v>
      </c>
      <c r="B643" s="5">
        <v>220.31317100000001</v>
      </c>
      <c r="C643" s="4">
        <v>1610800</v>
      </c>
    </row>
    <row r="644" spans="1:3" x14ac:dyDescent="0.2">
      <c r="A644" s="3">
        <v>43780</v>
      </c>
      <c r="B644" s="5">
        <v>216.478363</v>
      </c>
      <c r="C644" s="4">
        <v>2754500</v>
      </c>
    </row>
    <row r="645" spans="1:3" x14ac:dyDescent="0.2">
      <c r="A645" s="3">
        <v>43781</v>
      </c>
      <c r="B645" s="5">
        <v>217.84229999999999</v>
      </c>
      <c r="C645" s="4">
        <v>1891600</v>
      </c>
    </row>
    <row r="646" spans="1:3" x14ac:dyDescent="0.2">
      <c r="A646" s="3">
        <v>43782</v>
      </c>
      <c r="B646" s="5">
        <v>216.76499899999999</v>
      </c>
      <c r="C646" s="4">
        <v>1756000</v>
      </c>
    </row>
    <row r="647" spans="1:3" x14ac:dyDescent="0.2">
      <c r="A647" s="3">
        <v>43783</v>
      </c>
      <c r="B647" s="5">
        <v>216.87370300000001</v>
      </c>
      <c r="C647" s="4">
        <v>1483100</v>
      </c>
    </row>
    <row r="648" spans="1:3" x14ac:dyDescent="0.2">
      <c r="A648" s="3">
        <v>43784</v>
      </c>
      <c r="B648" s="5">
        <v>217.684158</v>
      </c>
      <c r="C648" s="4">
        <v>1693100</v>
      </c>
    </row>
    <row r="649" spans="1:3" x14ac:dyDescent="0.2">
      <c r="A649" s="3">
        <v>43787</v>
      </c>
      <c r="B649" s="5">
        <v>217.17021199999999</v>
      </c>
      <c r="C649" s="4">
        <v>1603400</v>
      </c>
    </row>
    <row r="650" spans="1:3" x14ac:dyDescent="0.2">
      <c r="A650" s="3">
        <v>43788</v>
      </c>
      <c r="B650" s="5">
        <v>217.47659300000001</v>
      </c>
      <c r="C650" s="4">
        <v>1817100</v>
      </c>
    </row>
    <row r="651" spans="1:3" x14ac:dyDescent="0.2">
      <c r="A651" s="3">
        <v>43789</v>
      </c>
      <c r="B651" s="5">
        <v>215.37142900000001</v>
      </c>
      <c r="C651" s="4">
        <v>2177700</v>
      </c>
    </row>
    <row r="652" spans="1:3" x14ac:dyDescent="0.2">
      <c r="A652" s="3">
        <v>43790</v>
      </c>
      <c r="B652" s="5">
        <v>215.68768299999999</v>
      </c>
      <c r="C652" s="4">
        <v>1677500</v>
      </c>
    </row>
    <row r="653" spans="1:3" x14ac:dyDescent="0.2">
      <c r="A653" s="3">
        <v>43791</v>
      </c>
      <c r="B653" s="5">
        <v>217.71380600000001</v>
      </c>
      <c r="C653" s="4">
        <v>1529100</v>
      </c>
    </row>
    <row r="654" spans="1:3" x14ac:dyDescent="0.2">
      <c r="A654" s="3">
        <v>43794</v>
      </c>
      <c r="B654" s="5">
        <v>220.15502900000001</v>
      </c>
      <c r="C654" s="4">
        <v>2181800</v>
      </c>
    </row>
    <row r="655" spans="1:3" x14ac:dyDescent="0.2">
      <c r="A655" s="3">
        <v>43795</v>
      </c>
      <c r="B655" s="5">
        <v>219.85853599999999</v>
      </c>
      <c r="C655" s="4">
        <v>1926300</v>
      </c>
    </row>
    <row r="656" spans="1:3" x14ac:dyDescent="0.2">
      <c r="A656" s="3">
        <v>43796</v>
      </c>
      <c r="B656" s="5">
        <v>220.35270700000001</v>
      </c>
      <c r="C656" s="4">
        <v>1614600</v>
      </c>
    </row>
    <row r="657" spans="1:3" x14ac:dyDescent="0.2">
      <c r="A657" s="3">
        <v>43798</v>
      </c>
      <c r="B657" s="5">
        <v>220.00483700000001</v>
      </c>
      <c r="C657" s="4">
        <v>770400</v>
      </c>
    </row>
    <row r="658" spans="1:3" x14ac:dyDescent="0.2">
      <c r="A658" s="3">
        <v>43801</v>
      </c>
      <c r="B658" s="5">
        <v>216.31738300000001</v>
      </c>
      <c r="C658" s="4">
        <v>2118500</v>
      </c>
    </row>
    <row r="659" spans="1:3" x14ac:dyDescent="0.2">
      <c r="A659" s="3">
        <v>43802</v>
      </c>
      <c r="B659" s="5">
        <v>210.95019500000001</v>
      </c>
      <c r="C659" s="4">
        <v>3207100</v>
      </c>
    </row>
    <row r="660" spans="1:3" x14ac:dyDescent="0.2">
      <c r="A660" s="3">
        <v>43803</v>
      </c>
      <c r="B660" s="5">
        <v>214.62771599999999</v>
      </c>
      <c r="C660" s="4">
        <v>1583600</v>
      </c>
    </row>
    <row r="661" spans="1:3" x14ac:dyDescent="0.2">
      <c r="A661" s="3">
        <v>43804</v>
      </c>
      <c r="B661" s="5">
        <v>215.82041899999999</v>
      </c>
      <c r="C661" s="4">
        <v>1329300</v>
      </c>
    </row>
    <row r="662" spans="1:3" x14ac:dyDescent="0.2">
      <c r="A662" s="3">
        <v>43805</v>
      </c>
      <c r="B662" s="5">
        <v>223.245026</v>
      </c>
      <c r="C662" s="4">
        <v>4229400</v>
      </c>
    </row>
    <row r="663" spans="1:3" x14ac:dyDescent="0.2">
      <c r="A663" s="3">
        <v>43808</v>
      </c>
      <c r="B663" s="5">
        <v>220.46203600000001</v>
      </c>
      <c r="C663" s="4">
        <v>2134600</v>
      </c>
    </row>
    <row r="664" spans="1:3" x14ac:dyDescent="0.2">
      <c r="A664" s="3">
        <v>43809</v>
      </c>
      <c r="B664" s="5">
        <v>220.53161600000001</v>
      </c>
      <c r="C664" s="4">
        <v>1854100</v>
      </c>
    </row>
    <row r="665" spans="1:3" x14ac:dyDescent="0.2">
      <c r="A665" s="3">
        <v>43810</v>
      </c>
      <c r="B665" s="5">
        <v>219.84581</v>
      </c>
      <c r="C665" s="4">
        <v>1778600</v>
      </c>
    </row>
    <row r="666" spans="1:3" x14ac:dyDescent="0.2">
      <c r="A666" s="3">
        <v>43811</v>
      </c>
      <c r="B666" s="5">
        <v>224.67626999999999</v>
      </c>
      <c r="C666" s="4">
        <v>2974300</v>
      </c>
    </row>
    <row r="667" spans="1:3" x14ac:dyDescent="0.2">
      <c r="A667" s="3">
        <v>43812</v>
      </c>
      <c r="B667" s="5">
        <v>223.632645</v>
      </c>
      <c r="C667" s="4">
        <v>1908200</v>
      </c>
    </row>
    <row r="668" spans="1:3" x14ac:dyDescent="0.2">
      <c r="A668" s="3">
        <v>43815</v>
      </c>
      <c r="B668" s="5">
        <v>226.65417500000001</v>
      </c>
      <c r="C668" s="4">
        <v>3218400</v>
      </c>
    </row>
    <row r="669" spans="1:3" x14ac:dyDescent="0.2">
      <c r="A669" s="3">
        <v>43816</v>
      </c>
      <c r="B669" s="5">
        <v>229.74527</v>
      </c>
      <c r="C669" s="4">
        <v>3590000</v>
      </c>
    </row>
    <row r="670" spans="1:3" x14ac:dyDescent="0.2">
      <c r="A670" s="3">
        <v>43817</v>
      </c>
      <c r="B670" s="5">
        <v>229.04953</v>
      </c>
      <c r="C670" s="4">
        <v>2280800</v>
      </c>
    </row>
    <row r="671" spans="1:3" x14ac:dyDescent="0.2">
      <c r="A671" s="3">
        <v>43818</v>
      </c>
      <c r="B671" s="5">
        <v>228.542633</v>
      </c>
      <c r="C671" s="4">
        <v>2418100</v>
      </c>
    </row>
    <row r="672" spans="1:3" x14ac:dyDescent="0.2">
      <c r="A672" s="3">
        <v>43819</v>
      </c>
      <c r="B672" s="5">
        <v>227.538757</v>
      </c>
      <c r="C672" s="4">
        <v>3715500</v>
      </c>
    </row>
    <row r="673" spans="1:3" x14ac:dyDescent="0.2">
      <c r="A673" s="3">
        <v>43822</v>
      </c>
      <c r="B673" s="5">
        <v>227.69778400000001</v>
      </c>
      <c r="C673" s="4">
        <v>1670400</v>
      </c>
    </row>
    <row r="674" spans="1:3" x14ac:dyDescent="0.2">
      <c r="A674" s="3">
        <v>43823</v>
      </c>
      <c r="B674" s="5">
        <v>228.51281700000001</v>
      </c>
      <c r="C674" s="4">
        <v>467700</v>
      </c>
    </row>
    <row r="675" spans="1:3" x14ac:dyDescent="0.2">
      <c r="A675" s="3">
        <v>43825</v>
      </c>
      <c r="B675" s="5">
        <v>229.80491599999999</v>
      </c>
      <c r="C675" s="4">
        <v>1704000</v>
      </c>
    </row>
    <row r="676" spans="1:3" x14ac:dyDescent="0.2">
      <c r="A676" s="3">
        <v>43826</v>
      </c>
      <c r="B676" s="5">
        <v>229.25825499999999</v>
      </c>
      <c r="C676" s="4">
        <v>1343900</v>
      </c>
    </row>
    <row r="677" spans="1:3" x14ac:dyDescent="0.2">
      <c r="A677" s="3">
        <v>43829</v>
      </c>
      <c r="B677" s="5">
        <v>228.40348800000001</v>
      </c>
      <c r="C677" s="4">
        <v>1494500</v>
      </c>
    </row>
    <row r="678" spans="1:3" x14ac:dyDescent="0.2">
      <c r="A678" s="3">
        <v>43830</v>
      </c>
      <c r="B678" s="5">
        <v>228.53268399999999</v>
      </c>
      <c r="C678" s="4">
        <v>1447200</v>
      </c>
    </row>
    <row r="679" spans="1:3" x14ac:dyDescent="0.2">
      <c r="A679" s="3">
        <v>43832</v>
      </c>
      <c r="B679" s="5">
        <v>232.89601099999999</v>
      </c>
      <c r="C679" s="4">
        <v>3736300</v>
      </c>
    </row>
    <row r="680" spans="1:3" x14ac:dyDescent="0.2">
      <c r="A680" s="3">
        <v>43833</v>
      </c>
      <c r="B680" s="5">
        <v>230.17266799999999</v>
      </c>
      <c r="C680" s="4">
        <v>2274500</v>
      </c>
    </row>
    <row r="681" spans="1:3" x14ac:dyDescent="0.2">
      <c r="A681" s="3">
        <v>43836</v>
      </c>
      <c r="B681" s="5">
        <v>232.52825899999999</v>
      </c>
      <c r="C681" s="4">
        <v>3329300</v>
      </c>
    </row>
    <row r="682" spans="1:3" x14ac:dyDescent="0.2">
      <c r="A682" s="3">
        <v>43837</v>
      </c>
      <c r="B682" s="5">
        <v>234.05891399999999</v>
      </c>
      <c r="C682" s="4">
        <v>5255200</v>
      </c>
    </row>
    <row r="683" spans="1:3" x14ac:dyDescent="0.2">
      <c r="A683" s="3">
        <v>43838</v>
      </c>
      <c r="B683" s="5">
        <v>236.31509399999999</v>
      </c>
      <c r="C683" s="4">
        <v>3564700</v>
      </c>
    </row>
    <row r="684" spans="1:3" x14ac:dyDescent="0.2">
      <c r="A684" s="3">
        <v>43839</v>
      </c>
      <c r="B684" s="5">
        <v>241.12570199999999</v>
      </c>
      <c r="C684" s="4">
        <v>3980700</v>
      </c>
    </row>
    <row r="685" spans="1:3" x14ac:dyDescent="0.2">
      <c r="A685" s="3">
        <v>43840</v>
      </c>
      <c r="B685" s="5">
        <v>240.63867200000001</v>
      </c>
      <c r="C685" s="4">
        <v>2248100</v>
      </c>
    </row>
    <row r="686" spans="1:3" x14ac:dyDescent="0.2">
      <c r="A686" s="3">
        <v>43843</v>
      </c>
      <c r="B686" s="5">
        <v>243.71983299999999</v>
      </c>
      <c r="C686" s="4">
        <v>3359200</v>
      </c>
    </row>
    <row r="687" spans="1:3" x14ac:dyDescent="0.2">
      <c r="A687" s="3">
        <v>43844</v>
      </c>
      <c r="B687" s="5">
        <v>244.16709900000001</v>
      </c>
      <c r="C687" s="4">
        <v>4302800</v>
      </c>
    </row>
    <row r="688" spans="1:3" x14ac:dyDescent="0.2">
      <c r="A688" s="3">
        <v>43845</v>
      </c>
      <c r="B688" s="5">
        <v>243.71983299999999</v>
      </c>
      <c r="C688" s="4">
        <v>5411200</v>
      </c>
    </row>
    <row r="689" spans="1:3" x14ac:dyDescent="0.2">
      <c r="A689" s="3">
        <v>43846</v>
      </c>
      <c r="B689" s="5">
        <v>248.20242300000001</v>
      </c>
      <c r="C689" s="4">
        <v>3968400</v>
      </c>
    </row>
    <row r="690" spans="1:3" x14ac:dyDescent="0.2">
      <c r="A690" s="3">
        <v>43847</v>
      </c>
      <c r="B690" s="5">
        <v>247.944016</v>
      </c>
      <c r="C690" s="4">
        <v>3108400</v>
      </c>
    </row>
    <row r="691" spans="1:3" x14ac:dyDescent="0.2">
      <c r="A691" s="3">
        <v>43851</v>
      </c>
      <c r="B691" s="5">
        <v>244.20684800000001</v>
      </c>
      <c r="C691" s="4">
        <v>2492400</v>
      </c>
    </row>
    <row r="692" spans="1:3" x14ac:dyDescent="0.2">
      <c r="A692" s="3">
        <v>43852</v>
      </c>
      <c r="B692" s="5">
        <v>245.54866000000001</v>
      </c>
      <c r="C692" s="4">
        <v>2030900</v>
      </c>
    </row>
    <row r="693" spans="1:3" x14ac:dyDescent="0.2">
      <c r="A693" s="3">
        <v>43853</v>
      </c>
      <c r="B693" s="5">
        <v>244.08758499999999</v>
      </c>
      <c r="C693" s="4">
        <v>2806800</v>
      </c>
    </row>
    <row r="694" spans="1:3" x14ac:dyDescent="0.2">
      <c r="A694" s="3">
        <v>43854</v>
      </c>
      <c r="B694" s="5">
        <v>240.44982899999999</v>
      </c>
      <c r="C694" s="4">
        <v>2877400</v>
      </c>
    </row>
    <row r="695" spans="1:3" x14ac:dyDescent="0.2">
      <c r="A695" s="3">
        <v>43857</v>
      </c>
      <c r="B695" s="5">
        <v>236.69279499999999</v>
      </c>
      <c r="C695" s="4">
        <v>2506200</v>
      </c>
    </row>
    <row r="696" spans="1:3" x14ac:dyDescent="0.2">
      <c r="A696" s="3">
        <v>43858</v>
      </c>
      <c r="B696" s="5">
        <v>241.10581999999999</v>
      </c>
      <c r="C696" s="4">
        <v>3123000</v>
      </c>
    </row>
    <row r="697" spans="1:3" x14ac:dyDescent="0.2">
      <c r="A697" s="3">
        <v>43859</v>
      </c>
      <c r="B697" s="5">
        <v>238.66076699999999</v>
      </c>
      <c r="C697" s="4">
        <v>3711600</v>
      </c>
    </row>
    <row r="698" spans="1:3" x14ac:dyDescent="0.2">
      <c r="A698" s="3">
        <v>43860</v>
      </c>
      <c r="B698" s="5">
        <v>242.64639299999999</v>
      </c>
      <c r="C698" s="4">
        <v>3261700</v>
      </c>
    </row>
    <row r="699" spans="1:3" x14ac:dyDescent="0.2">
      <c r="A699" s="3">
        <v>43861</v>
      </c>
      <c r="B699" s="5">
        <v>236.305161</v>
      </c>
      <c r="C699" s="4">
        <v>3482800</v>
      </c>
    </row>
    <row r="700" spans="1:3" x14ac:dyDescent="0.2">
      <c r="A700" s="3">
        <v>43864</v>
      </c>
      <c r="B700" s="5">
        <v>237.55751000000001</v>
      </c>
      <c r="C700" s="4">
        <v>2733000</v>
      </c>
    </row>
    <row r="701" spans="1:3" x14ac:dyDescent="0.2">
      <c r="A701" s="3">
        <v>43865</v>
      </c>
      <c r="B701" s="5">
        <v>240.46971099999999</v>
      </c>
      <c r="C701" s="4">
        <v>3052500</v>
      </c>
    </row>
    <row r="702" spans="1:3" x14ac:dyDescent="0.2">
      <c r="A702" s="3">
        <v>43866</v>
      </c>
      <c r="B702" s="5">
        <v>242.815369</v>
      </c>
      <c r="C702" s="4">
        <v>3126600</v>
      </c>
    </row>
    <row r="703" spans="1:3" x14ac:dyDescent="0.2">
      <c r="A703" s="3">
        <v>43867</v>
      </c>
      <c r="B703" s="5">
        <v>240.35043300000001</v>
      </c>
      <c r="C703" s="4">
        <v>2225600</v>
      </c>
    </row>
    <row r="704" spans="1:3" x14ac:dyDescent="0.2">
      <c r="A704" s="3">
        <v>43868</v>
      </c>
      <c r="B704" s="5">
        <v>236.55365</v>
      </c>
      <c r="C704" s="4">
        <v>3006500</v>
      </c>
    </row>
    <row r="705" spans="1:3" x14ac:dyDescent="0.2">
      <c r="A705" s="3">
        <v>43871</v>
      </c>
      <c r="B705" s="5">
        <v>235.917542</v>
      </c>
      <c r="C705" s="4">
        <v>2591300</v>
      </c>
    </row>
    <row r="706" spans="1:3" x14ac:dyDescent="0.2">
      <c r="A706" s="3">
        <v>43872</v>
      </c>
      <c r="B706" s="5">
        <v>235.02301</v>
      </c>
      <c r="C706" s="4">
        <v>2238800</v>
      </c>
    </row>
    <row r="707" spans="1:3" x14ac:dyDescent="0.2">
      <c r="A707" s="3">
        <v>43873</v>
      </c>
      <c r="B707" s="5">
        <v>237.199692</v>
      </c>
      <c r="C707" s="4">
        <v>2119200</v>
      </c>
    </row>
    <row r="708" spans="1:3" x14ac:dyDescent="0.2">
      <c r="A708" s="3">
        <v>43874</v>
      </c>
      <c r="B708" s="5">
        <v>236.90152</v>
      </c>
      <c r="C708" s="4">
        <v>1461300</v>
      </c>
    </row>
    <row r="709" spans="1:3" x14ac:dyDescent="0.2">
      <c r="A709" s="3">
        <v>43875</v>
      </c>
      <c r="B709" s="5">
        <v>235.63923600000001</v>
      </c>
      <c r="C709" s="4">
        <v>1718700</v>
      </c>
    </row>
    <row r="710" spans="1:3" x14ac:dyDescent="0.2">
      <c r="A710" s="3">
        <v>43879</v>
      </c>
      <c r="B710" s="5">
        <v>231.79276999999999</v>
      </c>
      <c r="C710" s="4">
        <v>2736500</v>
      </c>
    </row>
    <row r="711" spans="1:3" x14ac:dyDescent="0.2">
      <c r="A711" s="3">
        <v>43880</v>
      </c>
      <c r="B711" s="5">
        <v>235.88772599999999</v>
      </c>
      <c r="C711" s="4">
        <v>2207100</v>
      </c>
    </row>
    <row r="712" spans="1:3" x14ac:dyDescent="0.2">
      <c r="A712" s="3">
        <v>43881</v>
      </c>
      <c r="B712" s="5">
        <v>231.315674</v>
      </c>
      <c r="C712" s="4">
        <v>3183700</v>
      </c>
    </row>
    <row r="713" spans="1:3" x14ac:dyDescent="0.2">
      <c r="A713" s="3">
        <v>43882</v>
      </c>
      <c r="B713" s="5">
        <v>229.218491</v>
      </c>
      <c r="C713" s="4">
        <v>3081600</v>
      </c>
    </row>
    <row r="714" spans="1:3" x14ac:dyDescent="0.2">
      <c r="A714" s="3">
        <v>43885</v>
      </c>
      <c r="B714" s="5">
        <v>223.17544599999999</v>
      </c>
      <c r="C714" s="4">
        <v>4139400</v>
      </c>
    </row>
    <row r="715" spans="1:3" x14ac:dyDescent="0.2">
      <c r="A715" s="3">
        <v>43886</v>
      </c>
      <c r="B715" s="5">
        <v>216.287567</v>
      </c>
      <c r="C715" s="4">
        <v>5343100</v>
      </c>
    </row>
    <row r="716" spans="1:3" x14ac:dyDescent="0.2">
      <c r="A716" s="3">
        <v>43887</v>
      </c>
      <c r="B716" s="5">
        <v>214.46867399999999</v>
      </c>
      <c r="C716" s="4">
        <v>4171100</v>
      </c>
    </row>
    <row r="717" spans="1:3" x14ac:dyDescent="0.2">
      <c r="A717" s="3">
        <v>43888</v>
      </c>
      <c r="B717" s="5">
        <v>204.44000199999999</v>
      </c>
      <c r="C717" s="4">
        <v>5848200</v>
      </c>
    </row>
    <row r="718" spans="1:3" x14ac:dyDescent="0.2">
      <c r="A718" s="3">
        <v>43889</v>
      </c>
      <c r="B718" s="5">
        <v>200.770004</v>
      </c>
      <c r="C718" s="4">
        <v>6740700</v>
      </c>
    </row>
    <row r="719" spans="1:3" x14ac:dyDescent="0.2">
      <c r="A719" s="3">
        <v>43892</v>
      </c>
      <c r="B719" s="5">
        <v>209.470001</v>
      </c>
      <c r="C719" s="4">
        <v>5285500</v>
      </c>
    </row>
    <row r="720" spans="1:3" x14ac:dyDescent="0.2">
      <c r="A720" s="3">
        <v>43893</v>
      </c>
      <c r="B720" s="5">
        <v>203.429993</v>
      </c>
      <c r="C720" s="4">
        <v>5677200</v>
      </c>
    </row>
    <row r="721" spans="1:3" x14ac:dyDescent="0.2">
      <c r="A721" s="3">
        <v>43894</v>
      </c>
      <c r="B721" s="5">
        <v>208.740005</v>
      </c>
      <c r="C721" s="4">
        <v>3520400</v>
      </c>
    </row>
    <row r="722" spans="1:3" x14ac:dyDescent="0.2">
      <c r="A722" s="3">
        <v>43895</v>
      </c>
      <c r="B722" s="5">
        <v>198.78999300000001</v>
      </c>
      <c r="C722" s="4">
        <v>4151500</v>
      </c>
    </row>
    <row r="723" spans="1:3" x14ac:dyDescent="0.2">
      <c r="A723" s="3">
        <v>43896</v>
      </c>
      <c r="B723" s="5">
        <v>192.85000600000001</v>
      </c>
      <c r="C723" s="4">
        <v>5071900</v>
      </c>
    </row>
    <row r="724" spans="1:3" x14ac:dyDescent="0.2">
      <c r="A724" s="3">
        <v>43899</v>
      </c>
      <c r="B724" s="5">
        <v>172.80999800000001</v>
      </c>
      <c r="C724" s="4">
        <v>6443000</v>
      </c>
    </row>
    <row r="725" spans="1:3" x14ac:dyDescent="0.2">
      <c r="A725" s="3">
        <v>43900</v>
      </c>
      <c r="B725" s="5">
        <v>184.35000600000001</v>
      </c>
      <c r="C725" s="4">
        <v>6803900</v>
      </c>
    </row>
    <row r="726" spans="1:3" x14ac:dyDescent="0.2">
      <c r="A726" s="3">
        <v>43901</v>
      </c>
      <c r="B726" s="5">
        <v>171.88999899999999</v>
      </c>
      <c r="C726" s="4">
        <v>5314000</v>
      </c>
    </row>
    <row r="727" spans="1:3" x14ac:dyDescent="0.2">
      <c r="A727" s="3">
        <v>43902</v>
      </c>
      <c r="B727" s="5">
        <v>150.679993</v>
      </c>
      <c r="C727" s="4">
        <v>8357700</v>
      </c>
    </row>
    <row r="728" spans="1:3" x14ac:dyDescent="0.2">
      <c r="A728" s="3">
        <v>43903</v>
      </c>
      <c r="B728" s="5">
        <v>177.16999799999999</v>
      </c>
      <c r="C728" s="4">
        <v>6368400</v>
      </c>
    </row>
    <row r="729" spans="1:3" x14ac:dyDescent="0.2">
      <c r="A729" s="3">
        <v>43906</v>
      </c>
      <c r="B729" s="5">
        <v>154.66000399999999</v>
      </c>
      <c r="C729" s="4">
        <v>6888000</v>
      </c>
    </row>
    <row r="730" spans="1:3" x14ac:dyDescent="0.2">
      <c r="A730" s="3">
        <v>43907</v>
      </c>
      <c r="B730" s="5">
        <v>158.66999799999999</v>
      </c>
      <c r="C730" s="4">
        <v>6876300</v>
      </c>
    </row>
    <row r="731" spans="1:3" x14ac:dyDescent="0.2">
      <c r="A731" s="3">
        <v>43908</v>
      </c>
      <c r="B731" s="5">
        <v>140.020004</v>
      </c>
      <c r="C731" s="4">
        <v>9543200</v>
      </c>
    </row>
    <row r="732" spans="1:3" x14ac:dyDescent="0.2">
      <c r="A732" s="3">
        <v>43909</v>
      </c>
      <c r="B732" s="5">
        <v>149.490005</v>
      </c>
      <c r="C732" s="4">
        <v>6548200</v>
      </c>
    </row>
    <row r="733" spans="1:3" x14ac:dyDescent="0.2">
      <c r="A733" s="3">
        <v>43910</v>
      </c>
      <c r="B733" s="5">
        <v>138.41000399999999</v>
      </c>
      <c r="C733" s="4">
        <v>7561300</v>
      </c>
    </row>
    <row r="734" spans="1:3" x14ac:dyDescent="0.2">
      <c r="A734" s="3">
        <v>43913</v>
      </c>
      <c r="B734" s="5">
        <v>134.970001</v>
      </c>
      <c r="C734" s="4">
        <v>5472600</v>
      </c>
    </row>
    <row r="735" spans="1:3" x14ac:dyDescent="0.2">
      <c r="A735" s="3">
        <v>43914</v>
      </c>
      <c r="B735" s="5">
        <v>153.60000600000001</v>
      </c>
      <c r="C735" s="4">
        <v>6647400</v>
      </c>
    </row>
    <row r="736" spans="1:3" x14ac:dyDescent="0.2">
      <c r="A736" s="3">
        <v>43915</v>
      </c>
      <c r="B736" s="5">
        <v>155.13000500000001</v>
      </c>
      <c r="C736" s="4">
        <v>8587800</v>
      </c>
    </row>
    <row r="737" spans="1:3" x14ac:dyDescent="0.2">
      <c r="A737" s="3">
        <v>43916</v>
      </c>
      <c r="B737" s="5">
        <v>165.78999300000001</v>
      </c>
      <c r="C737" s="4">
        <v>6762200</v>
      </c>
    </row>
    <row r="738" spans="1:3" x14ac:dyDescent="0.2">
      <c r="A738" s="3">
        <v>43917</v>
      </c>
      <c r="B738" s="5">
        <v>158.33999600000001</v>
      </c>
      <c r="C738" s="4">
        <v>4186700</v>
      </c>
    </row>
    <row r="739" spans="1:3" x14ac:dyDescent="0.2">
      <c r="A739" s="3">
        <v>43920</v>
      </c>
      <c r="B739" s="5">
        <v>159.61999499999999</v>
      </c>
      <c r="C739" s="4">
        <v>4152800</v>
      </c>
    </row>
    <row r="740" spans="1:3" x14ac:dyDescent="0.2">
      <c r="A740" s="3">
        <v>43921</v>
      </c>
      <c r="B740" s="5">
        <v>154.58999600000001</v>
      </c>
      <c r="C740" s="4">
        <v>3588200</v>
      </c>
    </row>
    <row r="741" spans="1:3" x14ac:dyDescent="0.2">
      <c r="A741" s="3">
        <v>43922</v>
      </c>
      <c r="B741" s="5">
        <v>145.28999300000001</v>
      </c>
      <c r="C741" s="4">
        <v>4689100</v>
      </c>
    </row>
    <row r="742" spans="1:3" x14ac:dyDescent="0.2">
      <c r="A742" s="3">
        <v>43923</v>
      </c>
      <c r="B742" s="5">
        <v>149.929993</v>
      </c>
      <c r="C742" s="4">
        <v>4446900</v>
      </c>
    </row>
    <row r="743" spans="1:3" x14ac:dyDescent="0.2">
      <c r="A743" s="3">
        <v>43924</v>
      </c>
      <c r="B743" s="5">
        <v>146.929993</v>
      </c>
      <c r="C743" s="4">
        <v>2801600</v>
      </c>
    </row>
    <row r="744" spans="1:3" x14ac:dyDescent="0.2">
      <c r="A744" s="3">
        <v>43927</v>
      </c>
      <c r="B744" s="5">
        <v>158.229996</v>
      </c>
      <c r="C744" s="4">
        <v>4689400</v>
      </c>
    </row>
    <row r="745" spans="1:3" x14ac:dyDescent="0.2">
      <c r="A745" s="3">
        <v>43928</v>
      </c>
      <c r="B745" s="5">
        <v>166.020004</v>
      </c>
      <c r="C745" s="4">
        <v>4953500</v>
      </c>
    </row>
    <row r="746" spans="1:3" x14ac:dyDescent="0.2">
      <c r="A746" s="3">
        <v>43929</v>
      </c>
      <c r="B746" s="5">
        <v>176.96000699999999</v>
      </c>
      <c r="C746" s="4">
        <v>5194800</v>
      </c>
    </row>
    <row r="747" spans="1:3" x14ac:dyDescent="0.2">
      <c r="A747" s="3">
        <v>43930</v>
      </c>
      <c r="B747" s="5">
        <v>184.259995</v>
      </c>
      <c r="C747" s="4">
        <v>6449900</v>
      </c>
    </row>
    <row r="748" spans="1:3" x14ac:dyDescent="0.2">
      <c r="A748" s="3">
        <v>43934</v>
      </c>
      <c r="B748" s="5">
        <v>179.179993</v>
      </c>
      <c r="C748" s="4">
        <v>4774300</v>
      </c>
    </row>
    <row r="749" spans="1:3" x14ac:dyDescent="0.2">
      <c r="A749" s="3">
        <v>43935</v>
      </c>
      <c r="B749" s="5">
        <v>178.229996</v>
      </c>
      <c r="C749" s="4">
        <v>4149600</v>
      </c>
    </row>
    <row r="750" spans="1:3" x14ac:dyDescent="0.2">
      <c r="A750" s="3">
        <v>43936</v>
      </c>
      <c r="B750" s="5">
        <v>178.520004</v>
      </c>
      <c r="C750" s="4">
        <v>6042700</v>
      </c>
    </row>
    <row r="751" spans="1:3" x14ac:dyDescent="0.2">
      <c r="A751" s="3">
        <v>43937</v>
      </c>
      <c r="B751" s="5">
        <v>177.03999300000001</v>
      </c>
      <c r="C751" s="4">
        <v>4662200</v>
      </c>
    </row>
    <row r="752" spans="1:3" x14ac:dyDescent="0.2">
      <c r="A752" s="3">
        <v>43938</v>
      </c>
      <c r="B752" s="5">
        <v>183.490005</v>
      </c>
      <c r="C752" s="4">
        <v>5426700</v>
      </c>
    </row>
    <row r="753" spans="1:3" x14ac:dyDescent="0.2">
      <c r="A753" s="3">
        <v>43941</v>
      </c>
      <c r="B753" s="5">
        <v>180.39999399999999</v>
      </c>
      <c r="C753" s="4">
        <v>4674800</v>
      </c>
    </row>
    <row r="754" spans="1:3" x14ac:dyDescent="0.2">
      <c r="A754" s="3">
        <v>43942</v>
      </c>
      <c r="B754" s="5">
        <v>173.80999800000001</v>
      </c>
      <c r="C754" s="4">
        <v>3819000</v>
      </c>
    </row>
    <row r="755" spans="1:3" x14ac:dyDescent="0.2">
      <c r="A755" s="3">
        <v>43943</v>
      </c>
      <c r="B755" s="5">
        <v>175.979996</v>
      </c>
      <c r="C755" s="4">
        <v>2316600</v>
      </c>
    </row>
    <row r="756" spans="1:3" x14ac:dyDescent="0.2">
      <c r="A756" s="3">
        <v>43944</v>
      </c>
      <c r="B756" s="5">
        <v>175.050003</v>
      </c>
      <c r="C756" s="4">
        <v>2013300</v>
      </c>
    </row>
    <row r="757" spans="1:3" x14ac:dyDescent="0.2">
      <c r="A757" s="3">
        <v>43945</v>
      </c>
      <c r="B757" s="5">
        <v>177</v>
      </c>
      <c r="C757" s="4">
        <v>2024400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Simplified DDM</vt:lpstr>
      <vt:lpstr>Balance Sheet</vt:lpstr>
      <vt:lpstr>Income Statement</vt:lpstr>
      <vt:lpstr>Comps</vt:lpstr>
      <vt:lpstr>Allowance</vt:lpstr>
      <vt:lpstr>Segment Revenue</vt:lpstr>
      <vt:lpstr>Economy</vt:lpstr>
      <vt:lpstr>Stock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Kelley</dc:creator>
  <cp:lastModifiedBy>Brian Kelley</cp:lastModifiedBy>
  <dcterms:created xsi:type="dcterms:W3CDTF">2020-04-25T17:18:50Z</dcterms:created>
  <dcterms:modified xsi:type="dcterms:W3CDTF">2020-04-30T16:35:23Z</dcterms:modified>
</cp:coreProperties>
</file>