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NDIC 2021-2022\11. Website\04. Pitches &amp; Models\Historical\"/>
    </mc:Choice>
  </mc:AlternateContent>
  <xr:revisionPtr revIDLastSave="0" documentId="8_{AFF752AF-8400-44F4-9958-AB1AB5F7B20B}" xr6:coauthVersionLast="36" xr6:coauthVersionMax="36" xr10:uidLastSave="{00000000-0000-0000-0000-000000000000}"/>
  <bookViews>
    <workbookView xWindow="0" yWindow="0" windowWidth="28800" windowHeight="12225" xr2:uid="{4841A543-D549-4848-9F11-3528015FCE59}"/>
  </bookViews>
  <sheets>
    <sheet name="RevenueBuild" sheetId="8" r:id="rId1"/>
    <sheet name="OpBuild" sheetId="5" r:id="rId2"/>
    <sheet name="DCF (Base)" sheetId="1" r:id="rId3"/>
    <sheet name="DCF (Upside)" sheetId="2" r:id="rId4"/>
    <sheet name="DCF (Downside)" sheetId="7" r:id="rId5"/>
    <sheet name="Comps" sheetId="3" r:id="rId6"/>
    <sheet name="WACC" sheetId="4" r:id="rId7"/>
  </sheets>
  <externalReferences>
    <externalReference r:id="rId8"/>
  </externalReferenc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F18" i="4"/>
  <c r="H12" i="4" s="1"/>
  <c r="I12" i="4" s="1"/>
  <c r="M23" i="3"/>
  <c r="L23" i="3"/>
  <c r="K23" i="3"/>
  <c r="J23" i="3"/>
  <c r="I23" i="3"/>
  <c r="H23" i="3"/>
  <c r="G23" i="3"/>
  <c r="M22" i="3"/>
  <c r="L22" i="3"/>
  <c r="K22" i="3"/>
  <c r="J22" i="3"/>
  <c r="I22" i="3"/>
  <c r="H22" i="3"/>
  <c r="G22" i="3"/>
  <c r="M21" i="3"/>
  <c r="L21" i="3"/>
  <c r="K21" i="3"/>
  <c r="J21" i="3"/>
  <c r="I21" i="3"/>
  <c r="H21" i="3"/>
  <c r="G21" i="3"/>
  <c r="M20" i="3"/>
  <c r="L20" i="3"/>
  <c r="K20" i="3"/>
  <c r="J20" i="3"/>
  <c r="I20" i="3"/>
  <c r="H20" i="3"/>
  <c r="G20" i="3"/>
  <c r="M19" i="3"/>
  <c r="L19" i="3"/>
  <c r="K19" i="3"/>
  <c r="J19" i="3"/>
  <c r="I19" i="3"/>
  <c r="H19" i="3"/>
  <c r="G19" i="3"/>
  <c r="M18" i="3"/>
  <c r="L18" i="3"/>
  <c r="K18" i="3"/>
  <c r="J18" i="3"/>
  <c r="I18" i="3"/>
  <c r="H18" i="3"/>
  <c r="G18" i="3"/>
  <c r="H13" i="4" l="1"/>
  <c r="I13" i="4" s="1"/>
  <c r="H14" i="4"/>
  <c r="I14" i="4" s="1"/>
  <c r="H10" i="4"/>
  <c r="I10" i="4" s="1"/>
  <c r="H16" i="4"/>
  <c r="I16" i="4" s="1"/>
  <c r="H17" i="4"/>
  <c r="I17" i="4" s="1"/>
  <c r="C8" i="4"/>
  <c r="C9" i="4" s="1"/>
  <c r="H9" i="4"/>
  <c r="I9" i="4" s="1"/>
  <c r="H15" i="4"/>
  <c r="I15" i="4" s="1"/>
  <c r="H11" i="4"/>
  <c r="I11" i="4" s="1"/>
  <c r="I18" i="4" l="1"/>
  <c r="C12" i="4" s="1"/>
  <c r="C14" i="4" s="1"/>
  <c r="C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PhilippsendeCampos</author>
  </authors>
  <commentList>
    <comment ref="C53" authorId="0" shapeId="0" xr:uid="{3D8E0C1B-4E2D-4CD8-9251-A805BF60CC11}">
      <text>
        <r>
          <rPr>
            <b/>
            <sz val="9"/>
            <color indexed="81"/>
            <rFont val="Tahoma"/>
            <family val="2"/>
          </rPr>
          <t xml:space="preserve">Rafael Campos:
</t>
        </r>
        <r>
          <rPr>
            <sz val="9"/>
            <color indexed="81"/>
            <rFont val="Tahoma"/>
            <family val="2"/>
          </rPr>
          <t>Plug in from balance sheet</t>
        </r>
      </text>
    </comment>
    <comment ref="C59" authorId="0" shapeId="0" xr:uid="{706985DB-AFC5-4B1F-88C3-BBA720D0CC01}">
      <text>
        <r>
          <rPr>
            <b/>
            <sz val="9"/>
            <color rgb="FF000000"/>
            <rFont val="Tahoma"/>
            <family val="2"/>
          </rPr>
          <t>Rafael Campos: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Fully diluted shares outstanding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PhilippsendeCampos</author>
  </authors>
  <commentList>
    <comment ref="C53" authorId="0" shapeId="0" xr:uid="{DC910A1F-D264-432F-8353-8FF1228D0D49}">
      <text>
        <r>
          <rPr>
            <b/>
            <sz val="9"/>
            <color indexed="81"/>
            <rFont val="Tahoma"/>
            <family val="2"/>
          </rPr>
          <t xml:space="preserve">Rafael Campos:
</t>
        </r>
        <r>
          <rPr>
            <sz val="9"/>
            <color indexed="81"/>
            <rFont val="Tahoma"/>
            <family val="2"/>
          </rPr>
          <t>Plug in from balance sheet</t>
        </r>
      </text>
    </comment>
    <comment ref="C59" authorId="0" shapeId="0" xr:uid="{DAAA016D-90FB-4914-B224-6D747908E56F}">
      <text>
        <r>
          <rPr>
            <b/>
            <sz val="9"/>
            <color rgb="FF000000"/>
            <rFont val="Tahoma"/>
            <family val="2"/>
          </rPr>
          <t>Rafael Campos: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Fully diluted shares outstanding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Larson</author>
  </authors>
  <commentList>
    <comment ref="J22" authorId="0" shapeId="0" xr:uid="{64DC60C2-A752-4BA2-A79F-B7B1D9048494}">
      <text>
        <r>
          <rPr>
            <b/>
            <sz val="9"/>
            <color rgb="FF000000"/>
            <rFont val="Tahoma"/>
            <family val="2"/>
          </rPr>
          <t>Holly Larson: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Discounted stock should use 25th percentile, even being extremely conserrvitive there's an upside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Larson</author>
  </authors>
  <commentList>
    <comment ref="C20" authorId="0" shapeId="0" xr:uid="{2130B1A1-823F-4EAF-ACCD-9EF05A49DBC0}">
      <text>
        <r>
          <rPr>
            <b/>
            <sz val="9"/>
            <color rgb="FF000000"/>
            <rFont val="Tahoma"/>
            <family val="2"/>
          </rPr>
          <t>Holly Larson: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From CAPIQ
</t>
        </r>
      </text>
    </comment>
  </commentList>
</comments>
</file>

<file path=xl/sharedStrings.xml><?xml version="1.0" encoding="utf-8"?>
<sst xmlns="http://schemas.openxmlformats.org/spreadsheetml/2006/main" count="461" uniqueCount="156">
  <si>
    <t>x</t>
  </si>
  <si>
    <t>FCF Build - Downside Case</t>
  </si>
  <si>
    <t>FYE September 30,</t>
  </si>
  <si>
    <t>($ in millions)</t>
  </si>
  <si>
    <t>Revenue</t>
  </si>
  <si>
    <t>Total Revenue</t>
  </si>
  <si>
    <t>Revenue Growth</t>
  </si>
  <si>
    <t>Expenses</t>
  </si>
  <si>
    <t>COGS</t>
  </si>
  <si>
    <t>Gross Profit</t>
  </si>
  <si>
    <t>Gross Margin</t>
  </si>
  <si>
    <t>SG&amp;A</t>
  </si>
  <si>
    <t>R&amp;D</t>
  </si>
  <si>
    <t>Operating Expenses</t>
  </si>
  <si>
    <t>Operating Income (EBIT)</t>
  </si>
  <si>
    <t>EBIT Margin</t>
  </si>
  <si>
    <t>Income Tax Expense (20%)</t>
  </si>
  <si>
    <t>EBIAT</t>
  </si>
  <si>
    <t>Cash Flow</t>
  </si>
  <si>
    <t>Plus: D&amp;A</t>
  </si>
  <si>
    <t>Discretionary Cash Flow</t>
  </si>
  <si>
    <t>Less: Increase in NWC</t>
  </si>
  <si>
    <t>Less: CapEx</t>
  </si>
  <si>
    <t>Free Cash Flow</t>
  </si>
  <si>
    <t>Free Cash Flow Growth</t>
  </si>
  <si>
    <t>Unlevered Free Cash Flow</t>
  </si>
  <si>
    <t>WACC</t>
  </si>
  <si>
    <t>Discount Period</t>
  </si>
  <si>
    <t>Discount Factor</t>
  </si>
  <si>
    <t>Present Value of Free Cash Flow</t>
  </si>
  <si>
    <t>Enterprise Value</t>
  </si>
  <si>
    <t>Cumulative Present Value of FCF</t>
  </si>
  <si>
    <t>Terminal Value</t>
  </si>
  <si>
    <t>Terminal Year EBITDA</t>
  </si>
  <si>
    <t>Exit Multiple</t>
  </si>
  <si>
    <t>Present Value of Terminal Value</t>
  </si>
  <si>
    <t>% of Enterprise Value</t>
  </si>
  <si>
    <t>DCF Implied Equity Value and Share Price</t>
  </si>
  <si>
    <t>Less: Total Debt</t>
  </si>
  <si>
    <t>Plus: Cash &amp; Cash Equivalents</t>
  </si>
  <si>
    <t>Implied Equity Value</t>
  </si>
  <si>
    <t>Implied Share Price</t>
  </si>
  <si>
    <t>Shares Outstanding</t>
  </si>
  <si>
    <t>Comps Implied Equity Value and Share Price</t>
  </si>
  <si>
    <t>Method</t>
  </si>
  <si>
    <t>Weight</t>
  </si>
  <si>
    <t>Price</t>
  </si>
  <si>
    <t>Comparable Companies</t>
  </si>
  <si>
    <t>DCF</t>
  </si>
  <si>
    <t>Fair Value Estimate</t>
  </si>
  <si>
    <t>Current Share Price</t>
  </si>
  <si>
    <t>% Upside</t>
  </si>
  <si>
    <t>Comparable Company Analysis</t>
  </si>
  <si>
    <t>Enterprise</t>
  </si>
  <si>
    <t>EV/Revenue</t>
  </si>
  <si>
    <t>EV/EBITDA</t>
  </si>
  <si>
    <t>EV/EBIT</t>
  </si>
  <si>
    <t>Price / Earnings</t>
  </si>
  <si>
    <t xml:space="preserve">Company </t>
  </si>
  <si>
    <t>Capitalization</t>
  </si>
  <si>
    <t>Total Debt</t>
  </si>
  <si>
    <t>Value</t>
  </si>
  <si>
    <t>LTM</t>
  </si>
  <si>
    <t>NTM</t>
  </si>
  <si>
    <t>Graphic Packaging Holding Company (NYSE:GPK)</t>
  </si>
  <si>
    <t>Packaging Corporation of America (NYSE:PKG)</t>
  </si>
  <si>
    <t>Avery Dennison Corporation (NYSE:AVY)</t>
  </si>
  <si>
    <t>Sealed Air Corporation (NYSE:SEE)</t>
  </si>
  <si>
    <t>DS Smith Plc (LSE:SMDS)</t>
  </si>
  <si>
    <t>Pactiv Evergreen Inc. (NasdaqGS:PTVE)</t>
  </si>
  <si>
    <t>ParcelPal Logistics Inc. (CNSX:PKG)</t>
  </si>
  <si>
    <t>-</t>
  </si>
  <si>
    <t>NM</t>
  </si>
  <si>
    <t>WestRock Company (NYSE:WRK)</t>
  </si>
  <si>
    <t>Summary Statistics</t>
  </si>
  <si>
    <t>Max</t>
  </si>
  <si>
    <t>75th Percentile</t>
  </si>
  <si>
    <t>Median</t>
  </si>
  <si>
    <t>Mean</t>
  </si>
  <si>
    <t>25th Percentile</t>
  </si>
  <si>
    <t>Minimum</t>
  </si>
  <si>
    <t>Tax = 24%</t>
  </si>
  <si>
    <t>Capital Structure</t>
  </si>
  <si>
    <t xml:space="preserve">Debt Outstanding </t>
  </si>
  <si>
    <t>Debt-to-Total Capitalization</t>
  </si>
  <si>
    <t xml:space="preserve">Maturity </t>
  </si>
  <si>
    <t>Amount (millions)</t>
  </si>
  <si>
    <t>Rate</t>
  </si>
  <si>
    <t>% of Total</t>
  </si>
  <si>
    <t xml:space="preserve">Weighted </t>
  </si>
  <si>
    <t>Equity-to-Total Capitalization</t>
  </si>
  <si>
    <t xml:space="preserve">Cost of Debt </t>
  </si>
  <si>
    <t>Tax Rate</t>
  </si>
  <si>
    <t xml:space="preserve">After-tax Cost of Debt </t>
  </si>
  <si>
    <t>Cost of Equity</t>
  </si>
  <si>
    <t xml:space="preserve">Risk Free Rate </t>
  </si>
  <si>
    <t xml:space="preserve">Market Risk Premium </t>
  </si>
  <si>
    <t>5 Year Beta</t>
  </si>
  <si>
    <t xml:space="preserve">Cost of Equity </t>
  </si>
  <si>
    <t>Base Case</t>
  </si>
  <si>
    <t>Corrugated Packaging</t>
  </si>
  <si>
    <t>Consumer Packaging</t>
  </si>
  <si>
    <t>Paper</t>
  </si>
  <si>
    <t>Distribution</t>
  </si>
  <si>
    <t xml:space="preserve">Land and Development </t>
  </si>
  <si>
    <t>Intersegment Eliminations</t>
  </si>
  <si>
    <t>Intersegment Eliminator % of Revenue</t>
  </si>
  <si>
    <t>Total Revenue Growth %</t>
  </si>
  <si>
    <t>Total COGS</t>
  </si>
  <si>
    <t>Total COGS % of Revenue</t>
  </si>
  <si>
    <t>SG&amp;A % of Revenue</t>
  </si>
  <si>
    <t>R&amp;D % of Revenue</t>
  </si>
  <si>
    <t>Operating Expenses % of Revenue</t>
  </si>
  <si>
    <t>EBIT</t>
  </si>
  <si>
    <t>Income Tax Expense</t>
  </si>
  <si>
    <t xml:space="preserve">Income Tax Expense % </t>
  </si>
  <si>
    <t>D&amp;A</t>
  </si>
  <si>
    <t>D&amp;A % of Revenue</t>
  </si>
  <si>
    <t>Capex</t>
  </si>
  <si>
    <t>Capex % of Revenue</t>
  </si>
  <si>
    <t>Accounts Receivable</t>
  </si>
  <si>
    <t>Accounts Receivable % of Revenue</t>
  </si>
  <si>
    <t>Inventory</t>
  </si>
  <si>
    <t>Inventory % of COGS</t>
  </si>
  <si>
    <t>Deferred Tax Assets</t>
  </si>
  <si>
    <t>Deferred Tax Assets % of Revenue</t>
  </si>
  <si>
    <t>Other Current Assets</t>
  </si>
  <si>
    <t>Other Current Assets % of Revenue</t>
  </si>
  <si>
    <t>Non-cash Current Assets</t>
  </si>
  <si>
    <t>Accounts Payable</t>
  </si>
  <si>
    <t>Accounts Payable % of COGS</t>
  </si>
  <si>
    <t>Accrued Expenses</t>
  </si>
  <si>
    <t>Accrued Expenses % of COGS</t>
  </si>
  <si>
    <t>Other Current Liabilities</t>
  </si>
  <si>
    <t>Other Current Liabilities % of COGS</t>
  </si>
  <si>
    <t>Non-debt Current Liabilities</t>
  </si>
  <si>
    <t>Net Working Capital</t>
  </si>
  <si>
    <t>Net Working Capital % of Revenue</t>
  </si>
  <si>
    <t>Change in NWC</t>
  </si>
  <si>
    <t>Change in NWC % of Revenue</t>
  </si>
  <si>
    <t>Upside Case</t>
  </si>
  <si>
    <t>Downside Case</t>
  </si>
  <si>
    <t>Historical Growth</t>
  </si>
  <si>
    <t>Base</t>
  </si>
  <si>
    <t>Bull</t>
  </si>
  <si>
    <t>Bear</t>
  </si>
  <si>
    <t>Land &amp; Development</t>
  </si>
  <si>
    <t>Base Case Total Revenue</t>
  </si>
  <si>
    <t>Upside Case Total Revenue</t>
  </si>
  <si>
    <t>Downside Total Revenue</t>
  </si>
  <si>
    <t>Equity Research Projections</t>
  </si>
  <si>
    <t>CapIQ Consensus</t>
  </si>
  <si>
    <t>Credit Suisse</t>
  </si>
  <si>
    <t>Deutsche Bank</t>
  </si>
  <si>
    <t>Wells Fargo</t>
  </si>
  <si>
    <t>Consensus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</si>
</sst>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\A"/>
    <numFmt numFmtId="165" formatCode="#&quot;E&quot;"/>
    <numFmt numFmtId="166" formatCode="#,##0.0"/>
    <numFmt numFmtId="167" formatCode="&quot;$&quot;#,##0.0_);[Red]\(&quot;$&quot;#,##0.0\)"/>
    <numFmt numFmtId="168" formatCode="0.0%;\(0.0%\);\-\-"/>
    <numFmt numFmtId="169" formatCode="0.0%"/>
    <numFmt numFmtId="170" formatCode="#,##0.0_);\(#,##0.0\)"/>
    <numFmt numFmtId="171" formatCode="#,##0.0\x_);\(#,##0.0\x\);\ \-\ \-\ "/>
    <numFmt numFmtId="172" formatCode="#,##0.0\x"/>
    <numFmt numFmtId="173" formatCode="&quot;$&quot;#,##0.0_);\(&quot;$&quot;#,##0.0\);\ \-\-"/>
    <numFmt numFmtId="174" formatCode="&quot;$&quot;#,##0.00"/>
    <numFmt numFmtId="175" formatCode="0.00%;\(0.00%\);\-"/>
    <numFmt numFmtId="176" formatCode="_(\ #,##0.0_);_(\ \(#,##0.0\)_);_(\ &quot; - &quot;_)"/>
    <numFmt numFmtId="177" formatCode="#,##0.00\x"/>
    <numFmt numFmtId="178" formatCode="0.00\x"/>
    <numFmt numFmtId="179" formatCode="&quot;$&quot;#,##0.0"/>
    <numFmt numFmtId="180" formatCode="0.0"/>
    <numFmt numFmtId="181" formatCode="&quot;$&quot;#,##0"/>
    <numFmt numFmtId="182" formatCode="#,##0.000"/>
    <numFmt numFmtId="183" formatCode="#,##0.0_);\(#,##0.0\);\ \-\-"/>
    <numFmt numFmtId="184" formatCode="0.0%;\(0.0%\);\-"/>
    <numFmt numFmtId="185" formatCode="&quot;$&quot;#,##0_);\(&quot;$&quot;#,##0\);\ \-\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Accounting"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38A23D"/>
      <name val="Calibri"/>
      <family val="2"/>
    </font>
    <font>
      <i/>
      <sz val="11"/>
      <color rgb="FF000000"/>
      <name val="Calibri"/>
      <family val="2"/>
    </font>
    <font>
      <i/>
      <sz val="11"/>
      <color rgb="FF38A23D"/>
      <name val="Calibri"/>
      <family val="2"/>
    </font>
    <font>
      <b/>
      <u/>
      <sz val="11"/>
      <color rgb="FF000000"/>
      <name val="Calibri"/>
      <family val="2"/>
    </font>
    <font>
      <sz val="11"/>
      <color rgb="FF38A23D"/>
      <name val="Calibri"/>
      <family val="2"/>
    </font>
    <font>
      <sz val="11"/>
      <color rgb="FF329237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1"/>
      <color rgb="FF0000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206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375623"/>
      <name val="Calibri"/>
      <family val="2"/>
    </font>
    <font>
      <sz val="10.5"/>
      <color theme="1"/>
      <name val="Garamond"/>
      <family val="1"/>
    </font>
    <font>
      <b/>
      <sz val="10.5"/>
      <color theme="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38A23D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8A23D"/>
      <name val="Calibri"/>
      <family val="2"/>
      <scheme val="minor"/>
    </font>
    <font>
      <sz val="11"/>
      <color rgb="FF38A23D"/>
      <name val="Calibri"/>
      <family val="2"/>
      <scheme val="minor"/>
    </font>
    <font>
      <sz val="11"/>
      <color rgb="FF329237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44B87"/>
        <bgColor rgb="FF000000"/>
      </patternFill>
    </fill>
    <fill>
      <patternFill patternType="solid">
        <fgColor rgb="FF044B8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25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dotted">
        <color indexed="64"/>
      </right>
      <top/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ashed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353">
    <xf numFmtId="0" fontId="0" fillId="0" borderId="0" xfId="0"/>
    <xf numFmtId="169" fontId="0" fillId="0" borderId="0" xfId="0" applyNumberFormat="1"/>
    <xf numFmtId="4" fontId="0" fillId="0" borderId="0" xfId="0" applyNumberFormat="1"/>
    <xf numFmtId="9" fontId="0" fillId="0" borderId="0" xfId="0" applyNumberFormat="1"/>
    <xf numFmtId="174" fontId="0" fillId="0" borderId="0" xfId="0" applyNumberFormat="1"/>
    <xf numFmtId="0" fontId="5" fillId="0" borderId="0" xfId="0" applyFont="1" applyFill="1" applyBorder="1"/>
    <xf numFmtId="0" fontId="6" fillId="0" borderId="0" xfId="0" applyFont="1" applyFill="1" applyBorder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centerContinuous"/>
    </xf>
    <xf numFmtId="164" fontId="8" fillId="2" borderId="1" xfId="0" applyNumberFormat="1" applyFont="1" applyFill="1" applyBorder="1" applyAlignment="1">
      <alignment horizontal="centerContinuous"/>
    </xf>
    <xf numFmtId="165" fontId="8" fillId="2" borderId="0" xfId="0" applyNumberFormat="1" applyFont="1" applyFill="1" applyBorder="1" applyAlignment="1">
      <alignment horizontal="centerContinuous"/>
    </xf>
    <xf numFmtId="165" fontId="7" fillId="0" borderId="0" xfId="0" applyNumberFormat="1" applyFont="1" applyFill="1" applyBorder="1" applyAlignment="1"/>
    <xf numFmtId="0" fontId="9" fillId="2" borderId="0" xfId="0" applyFont="1" applyFill="1" applyBorder="1"/>
    <xf numFmtId="164" fontId="7" fillId="2" borderId="0" xfId="0" applyNumberFormat="1" applyFont="1" applyFill="1" applyBorder="1" applyAlignment="1"/>
    <xf numFmtId="164" fontId="7" fillId="2" borderId="1" xfId="0" applyNumberFormat="1" applyFont="1" applyFill="1" applyBorder="1" applyAlignment="1"/>
    <xf numFmtId="165" fontId="7" fillId="2" borderId="0" xfId="0" applyNumberFormat="1" applyFont="1" applyFill="1" applyBorder="1" applyAlignment="1"/>
    <xf numFmtId="0" fontId="5" fillId="0" borderId="1" xfId="0" applyFont="1" applyFill="1" applyBorder="1"/>
    <xf numFmtId="166" fontId="5" fillId="0" borderId="0" xfId="1" applyNumberFormat="1" applyFont="1" applyFill="1" applyBorder="1"/>
    <xf numFmtId="166" fontId="5" fillId="0" borderId="1" xfId="1" applyNumberFormat="1" applyFont="1" applyFill="1" applyBorder="1"/>
    <xf numFmtId="0" fontId="5" fillId="0" borderId="2" xfId="0" applyFont="1" applyFill="1" applyBorder="1"/>
    <xf numFmtId="166" fontId="5" fillId="0" borderId="2" xfId="1" applyNumberFormat="1" applyFont="1" applyFill="1" applyBorder="1"/>
    <xf numFmtId="166" fontId="5" fillId="0" borderId="3" xfId="1" applyNumberFormat="1" applyFont="1" applyFill="1" applyBorder="1"/>
    <xf numFmtId="167" fontId="11" fillId="0" borderId="0" xfId="1" applyNumberFormat="1" applyFont="1" applyFill="1" applyBorder="1" applyAlignment="1"/>
    <xf numFmtId="167" fontId="11" fillId="0" borderId="4" xfId="1" applyNumberFormat="1" applyFont="1" applyFill="1" applyBorder="1" applyAlignment="1"/>
    <xf numFmtId="167" fontId="6" fillId="0" borderId="0" xfId="1" applyNumberFormat="1" applyFont="1" applyFill="1" applyBorder="1"/>
    <xf numFmtId="0" fontId="12" fillId="0" borderId="0" xfId="0" applyFont="1" applyFill="1" applyBorder="1" applyAlignment="1">
      <alignment horizontal="left" indent="2"/>
    </xf>
    <xf numFmtId="168" fontId="13" fillId="0" borderId="0" xfId="2" applyNumberFormat="1" applyFont="1" applyFill="1" applyBorder="1"/>
    <xf numFmtId="168" fontId="13" fillId="0" borderId="1" xfId="2" applyNumberFormat="1" applyFont="1" applyFill="1" applyBorder="1"/>
    <xf numFmtId="169" fontId="12" fillId="0" borderId="0" xfId="1" applyNumberFormat="1" applyFont="1" applyFill="1" applyBorder="1"/>
    <xf numFmtId="0" fontId="12" fillId="0" borderId="0" xfId="0" applyFont="1" applyFill="1" applyBorder="1" applyAlignment="1"/>
    <xf numFmtId="166" fontId="11" fillId="0" borderId="0" xfId="1" applyNumberFormat="1" applyFont="1" applyFill="1" applyBorder="1" applyAlignment="1"/>
    <xf numFmtId="166" fontId="11" fillId="0" borderId="1" xfId="1" applyNumberFormat="1" applyFont="1" applyFill="1" applyBorder="1" applyAlignment="1"/>
    <xf numFmtId="0" fontId="14" fillId="0" borderId="0" xfId="0" applyFont="1" applyFill="1" applyBorder="1" applyAlignment="1"/>
    <xf numFmtId="0" fontId="5" fillId="0" borderId="5" xfId="0" applyFont="1" applyFill="1" applyBorder="1" applyAlignment="1">
      <alignment horizontal="left" indent="2"/>
    </xf>
    <xf numFmtId="166" fontId="15" fillId="0" borderId="5" xfId="0" applyNumberFormat="1" applyFont="1" applyFill="1" applyBorder="1"/>
    <xf numFmtId="166" fontId="15" fillId="0" borderId="6" xfId="0" applyNumberFormat="1" applyFont="1" applyFill="1" applyBorder="1"/>
    <xf numFmtId="166" fontId="5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/>
    </xf>
    <xf numFmtId="167" fontId="11" fillId="0" borderId="1" xfId="1" applyNumberFormat="1" applyFont="1" applyFill="1" applyBorder="1" applyAlignment="1"/>
    <xf numFmtId="166" fontId="6" fillId="0" borderId="0" xfId="0" applyNumberFormat="1" applyFont="1" applyFill="1" applyBorder="1"/>
    <xf numFmtId="169" fontId="12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3"/>
    </xf>
    <xf numFmtId="166" fontId="15" fillId="0" borderId="0" xfId="0" applyNumberFormat="1" applyFont="1" applyFill="1" applyBorder="1"/>
    <xf numFmtId="166" fontId="15" fillId="0" borderId="1" xfId="0" applyNumberFormat="1" applyFont="1" applyFill="1" applyBorder="1"/>
    <xf numFmtId="0" fontId="6" fillId="0" borderId="0" xfId="0" applyFont="1" applyFill="1" applyBorder="1" applyAlignment="1"/>
    <xf numFmtId="167" fontId="11" fillId="0" borderId="7" xfId="1" applyNumberFormat="1" applyFont="1" applyFill="1" applyBorder="1" applyAlignment="1"/>
    <xf numFmtId="166" fontId="11" fillId="0" borderId="0" xfId="0" applyNumberFormat="1" applyFont="1" applyFill="1" applyBorder="1"/>
    <xf numFmtId="166" fontId="11" fillId="0" borderId="1" xfId="0" applyNumberFormat="1" applyFont="1" applyFill="1" applyBorder="1"/>
    <xf numFmtId="0" fontId="12" fillId="0" borderId="5" xfId="0" applyFont="1" applyFill="1" applyBorder="1" applyAlignment="1">
      <alignment horizontal="left" indent="2"/>
    </xf>
    <xf numFmtId="166" fontId="17" fillId="0" borderId="0" xfId="0" applyNumberFormat="1" applyFont="1" applyFill="1" applyBorder="1"/>
    <xf numFmtId="166" fontId="17" fillId="0" borderId="1" xfId="0" applyNumberFormat="1" applyFont="1" applyFill="1" applyBorder="1"/>
    <xf numFmtId="170" fontId="15" fillId="0" borderId="0" xfId="1" applyNumberFormat="1" applyFont="1" applyFill="1" applyBorder="1"/>
    <xf numFmtId="170" fontId="15" fillId="0" borderId="1" xfId="1" applyNumberFormat="1" applyFont="1" applyFill="1" applyBorder="1"/>
    <xf numFmtId="170" fontId="15" fillId="0" borderId="5" xfId="0" applyNumberFormat="1" applyFont="1" applyFill="1" applyBorder="1"/>
    <xf numFmtId="170" fontId="15" fillId="0" borderId="6" xfId="0" applyNumberFormat="1" applyFont="1" applyFill="1" applyBorder="1"/>
    <xf numFmtId="167" fontId="17" fillId="0" borderId="0" xfId="1" applyNumberFormat="1" applyFont="1" applyFill="1" applyBorder="1" applyAlignment="1"/>
    <xf numFmtId="167" fontId="17" fillId="0" borderId="8" xfId="1" applyNumberFormat="1" applyFont="1" applyFill="1" applyBorder="1" applyAlignment="1"/>
    <xf numFmtId="168" fontId="18" fillId="0" borderId="0" xfId="2" applyNumberFormat="1" applyFont="1" applyFill="1" applyBorder="1"/>
    <xf numFmtId="168" fontId="18" fillId="0" borderId="1" xfId="2" applyNumberFormat="1" applyFont="1" applyFill="1" applyBorder="1"/>
    <xf numFmtId="169" fontId="5" fillId="0" borderId="0" xfId="0" applyNumberFormat="1" applyFont="1" applyFill="1" applyBorder="1"/>
    <xf numFmtId="166" fontId="19" fillId="0" borderId="0" xfId="0" applyNumberFormat="1" applyFont="1" applyFill="1" applyBorder="1"/>
    <xf numFmtId="169" fontId="19" fillId="0" borderId="0" xfId="0" applyNumberFormat="1" applyFont="1" applyFill="1" applyBorder="1"/>
    <xf numFmtId="169" fontId="19" fillId="0" borderId="1" xfId="0" applyNumberFormat="1" applyFont="1" applyFill="1" applyBorder="1"/>
    <xf numFmtId="166" fontId="19" fillId="0" borderId="1" xfId="0" applyNumberFormat="1" applyFont="1" applyFill="1" applyBorder="1"/>
    <xf numFmtId="0" fontId="5" fillId="0" borderId="0" xfId="0" applyFont="1" applyFill="1" applyBorder="1" applyAlignment="1">
      <alignment horizontal="left" indent="2"/>
    </xf>
    <xf numFmtId="10" fontId="11" fillId="0" borderId="9" xfId="0" applyNumberFormat="1" applyFont="1" applyFill="1" applyBorder="1"/>
    <xf numFmtId="0" fontId="19" fillId="0" borderId="0" xfId="0" applyFont="1" applyFill="1" applyBorder="1"/>
    <xf numFmtId="0" fontId="19" fillId="0" borderId="1" xfId="0" applyFont="1" applyFill="1" applyBorder="1"/>
    <xf numFmtId="4" fontId="19" fillId="0" borderId="0" xfId="0" applyNumberFormat="1" applyFont="1" applyFill="1" applyBorder="1"/>
    <xf numFmtId="4" fontId="19" fillId="0" borderId="1" xfId="0" applyNumberFormat="1" applyFont="1" applyFill="1" applyBorder="1"/>
    <xf numFmtId="2" fontId="19" fillId="0" borderId="0" xfId="0" applyNumberFormat="1" applyFont="1" applyFill="1" applyBorder="1"/>
    <xf numFmtId="4" fontId="5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/>
    </xf>
    <xf numFmtId="167" fontId="19" fillId="0" borderId="1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167" fontId="5" fillId="0" borderId="0" xfId="0" applyNumberFormat="1" applyFont="1" applyFill="1" applyBorder="1"/>
    <xf numFmtId="0" fontId="6" fillId="0" borderId="2" xfId="0" applyFont="1" applyFill="1" applyBorder="1"/>
    <xf numFmtId="171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10" fontId="5" fillId="0" borderId="0" xfId="0" applyNumberFormat="1" applyFont="1" applyFill="1" applyBorder="1"/>
    <xf numFmtId="0" fontId="12" fillId="0" borderId="0" xfId="0" applyFont="1" applyFill="1" applyBorder="1" applyAlignment="1">
      <alignment horizontal="left" indent="1"/>
    </xf>
    <xf numFmtId="0" fontId="20" fillId="0" borderId="0" xfId="0" applyFont="1" applyFill="1" applyBorder="1"/>
    <xf numFmtId="169" fontId="20" fillId="0" borderId="0" xfId="0" applyNumberFormat="1" applyFont="1" applyFill="1" applyBorder="1"/>
    <xf numFmtId="172" fontId="21" fillId="0" borderId="0" xfId="0" applyNumberFormat="1" applyFont="1" applyFill="1" applyBorder="1" applyAlignment="1">
      <alignment horizontal="right" vertical="center"/>
    </xf>
    <xf numFmtId="8" fontId="5" fillId="0" borderId="0" xfId="0" applyNumberFormat="1" applyFont="1" applyFill="1" applyBorder="1"/>
    <xf numFmtId="173" fontId="15" fillId="0" borderId="0" xfId="0" applyNumberFormat="1" applyFont="1" applyFill="1" applyBorder="1"/>
    <xf numFmtId="173" fontId="22" fillId="0" borderId="0" xfId="0" applyNumberFormat="1" applyFont="1" applyFill="1" applyBorder="1"/>
    <xf numFmtId="37" fontId="15" fillId="0" borderId="0" xfId="1" applyNumberFormat="1" applyFont="1" applyFill="1" applyBorder="1"/>
    <xf numFmtId="173" fontId="19" fillId="0" borderId="0" xfId="0" applyNumberFormat="1" applyFont="1" applyFill="1" applyBorder="1"/>
    <xf numFmtId="37" fontId="19" fillId="0" borderId="0" xfId="1" applyNumberFormat="1" applyFont="1" applyFill="1" applyBorder="1"/>
    <xf numFmtId="0" fontId="7" fillId="2" borderId="0" xfId="0" applyFont="1" applyFill="1" applyBorder="1" applyAlignment="1"/>
    <xf numFmtId="9" fontId="22" fillId="0" borderId="0" xfId="2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/>
    <xf numFmtId="7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74" fontId="5" fillId="0" borderId="0" xfId="0" applyNumberFormat="1" applyFont="1" applyFill="1" applyBorder="1"/>
    <xf numFmtId="175" fontId="12" fillId="0" borderId="0" xfId="2" applyNumberFormat="1" applyFont="1" applyFill="1" applyBorder="1"/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9" fillId="2" borderId="11" xfId="0" applyFont="1" applyFill="1" applyBorder="1" applyAlignment="1"/>
    <xf numFmtId="0" fontId="29" fillId="2" borderId="7" xfId="0" applyFont="1" applyFill="1" applyBorder="1" applyAlignment="1"/>
    <xf numFmtId="0" fontId="29" fillId="2" borderId="12" xfId="0" applyFont="1" applyFill="1" applyBorder="1" applyAlignment="1"/>
    <xf numFmtId="0" fontId="29" fillId="0" borderId="0" xfId="0" applyFont="1" applyFill="1" applyBorder="1" applyAlignment="1"/>
    <xf numFmtId="0" fontId="30" fillId="0" borderId="13" xfId="0" applyFont="1" applyFill="1" applyBorder="1"/>
    <xf numFmtId="0" fontId="30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1" fillId="0" borderId="14" xfId="0" applyFont="1" applyFill="1" applyBorder="1" applyAlignment="1"/>
    <xf numFmtId="0" fontId="30" fillId="0" borderId="1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 vertical="top" wrapText="1"/>
    </xf>
    <xf numFmtId="176" fontId="30" fillId="0" borderId="0" xfId="0" applyNumberFormat="1" applyFont="1" applyFill="1" applyBorder="1" applyAlignment="1">
      <alignment horizontal="right" vertical="top" wrapText="1"/>
    </xf>
    <xf numFmtId="172" fontId="30" fillId="0" borderId="0" xfId="0" applyNumberFormat="1" applyFont="1" applyFill="1" applyBorder="1" applyAlignment="1">
      <alignment horizontal="right" vertical="top" wrapText="1"/>
    </xf>
    <xf numFmtId="177" fontId="30" fillId="0" borderId="0" xfId="0" applyNumberFormat="1" applyFont="1" applyFill="1" applyBorder="1" applyAlignment="1">
      <alignment horizontal="right" vertical="top" wrapText="1"/>
    </xf>
    <xf numFmtId="177" fontId="30" fillId="0" borderId="14" xfId="0" applyNumberFormat="1" applyFont="1" applyFill="1" applyBorder="1" applyAlignment="1">
      <alignment horizontal="right" vertical="top" wrapText="1"/>
    </xf>
    <xf numFmtId="178" fontId="3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top" wrapText="1"/>
    </xf>
    <xf numFmtId="0" fontId="30" fillId="0" borderId="14" xfId="0" applyFont="1" applyFill="1" applyBorder="1" applyAlignment="1">
      <alignment horizontal="right" vertical="top" wrapText="1"/>
    </xf>
    <xf numFmtId="0" fontId="30" fillId="0" borderId="13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30" fillId="5" borderId="15" xfId="0" applyFont="1" applyFill="1" applyBorder="1" applyAlignment="1">
      <alignment horizontal="left" vertical="top" wrapText="1"/>
    </xf>
    <xf numFmtId="176" fontId="30" fillId="5" borderId="16" xfId="0" applyNumberFormat="1" applyFont="1" applyFill="1" applyBorder="1" applyAlignment="1">
      <alignment horizontal="right" vertical="top" wrapText="1"/>
    </xf>
    <xf numFmtId="172" fontId="30" fillId="5" borderId="16" xfId="0" applyNumberFormat="1" applyFont="1" applyFill="1" applyBorder="1" applyAlignment="1">
      <alignment horizontal="right" vertical="top" wrapText="1"/>
    </xf>
    <xf numFmtId="177" fontId="30" fillId="5" borderId="16" xfId="0" applyNumberFormat="1" applyFont="1" applyFill="1" applyBorder="1" applyAlignment="1">
      <alignment horizontal="right" vertical="top" wrapText="1"/>
    </xf>
    <xf numFmtId="177" fontId="30" fillId="5" borderId="17" xfId="0" applyNumberFormat="1" applyFont="1" applyFill="1" applyBorder="1" applyAlignment="1">
      <alignment horizontal="right" vertical="top" wrapText="1"/>
    </xf>
    <xf numFmtId="178" fontId="32" fillId="0" borderId="0" xfId="0" applyNumberFormat="1" applyFont="1" applyFill="1" applyBorder="1" applyAlignment="1">
      <alignment horizontal="center"/>
    </xf>
    <xf numFmtId="0" fontId="30" fillId="0" borderId="14" xfId="0" applyFont="1" applyFill="1" applyBorder="1"/>
    <xf numFmtId="0" fontId="31" fillId="0" borderId="11" xfId="0" applyFont="1" applyFill="1" applyBorder="1"/>
    <xf numFmtId="0" fontId="30" fillId="0" borderId="7" xfId="0" applyFont="1" applyFill="1" applyBorder="1"/>
    <xf numFmtId="0" fontId="30" fillId="0" borderId="12" xfId="0" applyFont="1" applyFill="1" applyBorder="1"/>
    <xf numFmtId="178" fontId="30" fillId="0" borderId="0" xfId="0" applyNumberFormat="1" applyFont="1" applyFill="1" applyBorder="1"/>
    <xf numFmtId="178" fontId="30" fillId="0" borderId="14" xfId="0" applyNumberFormat="1" applyFont="1" applyFill="1" applyBorder="1"/>
    <xf numFmtId="178" fontId="32" fillId="0" borderId="0" xfId="0" applyNumberFormat="1" applyFont="1" applyFill="1" applyBorder="1"/>
    <xf numFmtId="178" fontId="30" fillId="0" borderId="18" xfId="0" applyNumberFormat="1" applyFont="1" applyFill="1" applyBorder="1"/>
    <xf numFmtId="0" fontId="30" fillId="0" borderId="19" xfId="0" applyFont="1" applyFill="1" applyBorder="1"/>
    <xf numFmtId="0" fontId="30" fillId="0" borderId="2" xfId="0" applyFont="1" applyFill="1" applyBorder="1"/>
    <xf numFmtId="178" fontId="30" fillId="0" borderId="2" xfId="0" applyNumberFormat="1" applyFont="1" applyFill="1" applyBorder="1"/>
    <xf numFmtId="178" fontId="30" fillId="0" borderId="20" xfId="0" applyNumberFormat="1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10" fillId="0" borderId="0" xfId="0" applyFont="1" applyFill="1" applyBorder="1"/>
    <xf numFmtId="174" fontId="30" fillId="0" borderId="0" xfId="0" applyNumberFormat="1" applyFont="1" applyFill="1" applyBorder="1"/>
    <xf numFmtId="0" fontId="32" fillId="0" borderId="0" xfId="0" applyFont="1" applyFill="1" applyBorder="1"/>
    <xf numFmtId="174" fontId="32" fillId="0" borderId="0" xfId="0" applyNumberFormat="1" applyFont="1" applyFill="1" applyBorder="1"/>
    <xf numFmtId="10" fontId="34" fillId="0" borderId="0" xfId="0" applyNumberFormat="1" applyFont="1" applyFill="1" applyBorder="1"/>
    <xf numFmtId="179" fontId="30" fillId="0" borderId="0" xfId="0" applyNumberFormat="1" applyFont="1" applyFill="1" applyBorder="1"/>
    <xf numFmtId="180" fontId="30" fillId="0" borderId="0" xfId="0" applyNumberFormat="1" applyFont="1" applyFill="1" applyBorder="1"/>
    <xf numFmtId="10" fontId="34" fillId="0" borderId="0" xfId="2" applyNumberFormat="1" applyFont="1" applyFill="1" applyBorder="1"/>
    <xf numFmtId="0" fontId="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0" fillId="0" borderId="0" xfId="0" applyFill="1"/>
    <xf numFmtId="0" fontId="35" fillId="0" borderId="0" xfId="0" applyFont="1"/>
    <xf numFmtId="0" fontId="2" fillId="0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169" fontId="0" fillId="0" borderId="0" xfId="2" applyNumberFormat="1" applyFont="1" applyFill="1"/>
    <xf numFmtId="0" fontId="37" fillId="0" borderId="0" xfId="0" applyFont="1"/>
    <xf numFmtId="0" fontId="36" fillId="3" borderId="11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37" fillId="0" borderId="13" xfId="0" applyFont="1" applyBorder="1"/>
    <xf numFmtId="10" fontId="37" fillId="0" borderId="14" xfId="0" applyNumberFormat="1" applyFont="1" applyBorder="1"/>
    <xf numFmtId="0" fontId="37" fillId="4" borderId="13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14" xfId="0" applyFont="1" applyFill="1" applyBorder="1" applyAlignment="1">
      <alignment horizontal="center"/>
    </xf>
    <xf numFmtId="17" fontId="37" fillId="0" borderId="13" xfId="0" applyNumberFormat="1" applyFont="1" applyBorder="1"/>
    <xf numFmtId="181" fontId="37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10" fontId="37" fillId="0" borderId="14" xfId="0" applyNumberFormat="1" applyFont="1" applyBorder="1" applyAlignment="1">
      <alignment horizontal="center"/>
    </xf>
    <xf numFmtId="0" fontId="37" fillId="0" borderId="16" xfId="0" applyFont="1" applyBorder="1"/>
    <xf numFmtId="0" fontId="3" fillId="0" borderId="0" xfId="0" applyFont="1" applyFill="1"/>
    <xf numFmtId="169" fontId="3" fillId="0" borderId="0" xfId="0" applyNumberFormat="1" applyFont="1" applyFill="1"/>
    <xf numFmtId="0" fontId="38" fillId="4" borderId="19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8" fillId="0" borderId="19" xfId="0" applyFont="1" applyBorder="1"/>
    <xf numFmtId="10" fontId="38" fillId="0" borderId="20" xfId="0" applyNumberFormat="1" applyFont="1" applyBorder="1"/>
    <xf numFmtId="0" fontId="39" fillId="0" borderId="0" xfId="0" applyFont="1"/>
    <xf numFmtId="0" fontId="38" fillId="4" borderId="15" xfId="0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169" fontId="37" fillId="0" borderId="14" xfId="0" applyNumberFormat="1" applyFont="1" applyBorder="1"/>
    <xf numFmtId="0" fontId="38" fillId="4" borderId="19" xfId="0" applyFont="1" applyFill="1" applyBorder="1"/>
    <xf numFmtId="181" fontId="38" fillId="4" borderId="2" xfId="0" applyNumberFormat="1" applyFont="1" applyFill="1" applyBorder="1"/>
    <xf numFmtId="0" fontId="38" fillId="4" borderId="2" xfId="0" applyFont="1" applyFill="1" applyBorder="1"/>
    <xf numFmtId="10" fontId="38" fillId="4" borderId="20" xfId="0" applyNumberFormat="1" applyFont="1" applyFill="1" applyBorder="1"/>
    <xf numFmtId="0" fontId="37" fillId="0" borderId="14" xfId="0" applyFont="1" applyBorder="1"/>
    <xf numFmtId="0" fontId="0" fillId="6" borderId="0" xfId="0" applyFill="1"/>
    <xf numFmtId="4" fontId="0" fillId="6" borderId="0" xfId="0" applyNumberFormat="1" applyFill="1"/>
    <xf numFmtId="169" fontId="0" fillId="6" borderId="0" xfId="0" applyNumberFormat="1" applyFill="1"/>
    <xf numFmtId="0" fontId="37" fillId="0" borderId="19" xfId="0" applyFont="1" applyBorder="1"/>
    <xf numFmtId="10" fontId="37" fillId="0" borderId="20" xfId="0" applyNumberFormat="1" applyFont="1" applyBorder="1"/>
    <xf numFmtId="0" fontId="38" fillId="4" borderId="15" xfId="0" applyFont="1" applyFill="1" applyBorder="1"/>
    <xf numFmtId="10" fontId="38" fillId="4" borderId="17" xfId="0" applyNumberFormat="1" applyFont="1" applyFill="1" applyBorder="1"/>
    <xf numFmtId="182" fontId="0" fillId="0" borderId="0" xfId="0" applyNumberFormat="1"/>
    <xf numFmtId="182" fontId="40" fillId="0" borderId="0" xfId="0" applyNumberFormat="1" applyFont="1"/>
    <xf numFmtId="182" fontId="0" fillId="6" borderId="0" xfId="0" applyNumberFormat="1" applyFill="1"/>
    <xf numFmtId="0" fontId="0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2" fillId="3" borderId="0" xfId="0" applyFont="1" applyFill="1"/>
    <xf numFmtId="164" fontId="41" fillId="3" borderId="0" xfId="0" applyNumberFormat="1" applyFont="1" applyFill="1" applyAlignment="1">
      <alignment horizontal="centerContinuous"/>
    </xf>
    <xf numFmtId="164" fontId="41" fillId="3" borderId="1" xfId="0" applyNumberFormat="1" applyFont="1" applyFill="1" applyBorder="1" applyAlignment="1">
      <alignment horizontal="centerContinuous"/>
    </xf>
    <xf numFmtId="165" fontId="41" fillId="3" borderId="0" xfId="0" applyNumberFormat="1" applyFont="1" applyFill="1" applyAlignment="1">
      <alignment horizontal="centerContinuous"/>
    </xf>
    <xf numFmtId="165" fontId="2" fillId="0" borderId="0" xfId="0" applyNumberFormat="1" applyFont="1" applyFill="1" applyBorder="1" applyAlignment="1"/>
    <xf numFmtId="0" fontId="42" fillId="3" borderId="0" xfId="0" applyFont="1" applyFill="1"/>
    <xf numFmtId="164" fontId="2" fillId="3" borderId="0" xfId="0" applyNumberFormat="1" applyFont="1" applyFill="1" applyAlignment="1"/>
    <xf numFmtId="164" fontId="2" fillId="3" borderId="1" xfId="0" applyNumberFormat="1" applyFont="1" applyFill="1" applyBorder="1" applyAlignment="1"/>
    <xf numFmtId="165" fontId="2" fillId="3" borderId="0" xfId="0" applyNumberFormat="1" applyFont="1" applyFill="1" applyAlignment="1"/>
    <xf numFmtId="0" fontId="0" fillId="0" borderId="1" xfId="0" applyBorder="1"/>
    <xf numFmtId="166" fontId="0" fillId="0" borderId="0" xfId="1" applyNumberFormat="1" applyFont="1"/>
    <xf numFmtId="166" fontId="0" fillId="0" borderId="1" xfId="1" applyNumberFormat="1" applyFont="1" applyBorder="1"/>
    <xf numFmtId="0" fontId="0" fillId="0" borderId="2" xfId="0" applyBorder="1"/>
    <xf numFmtId="166" fontId="0" fillId="0" borderId="2" xfId="1" applyNumberFormat="1" applyFont="1" applyBorder="1"/>
    <xf numFmtId="166" fontId="0" fillId="0" borderId="3" xfId="1" applyNumberFormat="1" applyFont="1" applyBorder="1"/>
    <xf numFmtId="167" fontId="43" fillId="0" borderId="0" xfId="1" applyNumberFormat="1" applyFont="1" applyAlignment="1"/>
    <xf numFmtId="167" fontId="43" fillId="0" borderId="4" xfId="1" applyNumberFormat="1" applyFont="1" applyBorder="1" applyAlignment="1"/>
    <xf numFmtId="167" fontId="3" fillId="0" borderId="0" xfId="1" applyNumberFormat="1" applyFont="1" applyBorder="1"/>
    <xf numFmtId="0" fontId="44" fillId="0" borderId="0" xfId="0" applyFont="1" applyAlignment="1">
      <alignment horizontal="left" indent="2"/>
    </xf>
    <xf numFmtId="168" fontId="45" fillId="0" borderId="0" xfId="2" applyNumberFormat="1" applyFont="1"/>
    <xf numFmtId="168" fontId="45" fillId="0" borderId="1" xfId="2" applyNumberFormat="1" applyFont="1" applyBorder="1"/>
    <xf numFmtId="169" fontId="44" fillId="0" borderId="0" xfId="1" applyNumberFormat="1" applyFont="1" applyBorder="1"/>
    <xf numFmtId="0" fontId="44" fillId="0" borderId="0" xfId="0" applyFont="1" applyAlignment="1"/>
    <xf numFmtId="166" fontId="43" fillId="0" borderId="0" xfId="1" applyNumberFormat="1" applyFont="1" applyAlignment="1"/>
    <xf numFmtId="166" fontId="43" fillId="0" borderId="1" xfId="1" applyNumberFormat="1" applyFont="1" applyBorder="1" applyAlignment="1"/>
    <xf numFmtId="0" fontId="39" fillId="0" borderId="0" xfId="0" applyFont="1" applyAlignment="1"/>
    <xf numFmtId="0" fontId="0" fillId="0" borderId="21" xfId="0" applyBorder="1" applyAlignment="1">
      <alignment horizontal="left" indent="2"/>
    </xf>
    <xf numFmtId="166" fontId="46" fillId="0" borderId="21" xfId="0" applyNumberFormat="1" applyFont="1" applyBorder="1"/>
    <xf numFmtId="166" fontId="46" fillId="0" borderId="22" xfId="0" applyNumberFormat="1" applyFont="1" applyBorder="1"/>
    <xf numFmtId="166" fontId="0" fillId="0" borderId="0" xfId="0" applyNumberFormat="1" applyBorder="1"/>
    <xf numFmtId="0" fontId="47" fillId="0" borderId="0" xfId="0" applyFont="1"/>
    <xf numFmtId="0" fontId="3" fillId="0" borderId="0" xfId="0" applyFont="1" applyBorder="1" applyAlignment="1">
      <alignment horizontal="left"/>
    </xf>
    <xf numFmtId="167" fontId="43" fillId="0" borderId="1" xfId="1" applyNumberFormat="1" applyFont="1" applyBorder="1" applyAlignment="1"/>
    <xf numFmtId="166" fontId="3" fillId="0" borderId="0" xfId="0" applyNumberFormat="1" applyFont="1" applyBorder="1"/>
    <xf numFmtId="0" fontId="44" fillId="0" borderId="0" xfId="0" applyFont="1" applyBorder="1" applyAlignment="1">
      <alignment horizontal="left" indent="2"/>
    </xf>
    <xf numFmtId="169" fontId="44" fillId="0" borderId="0" xfId="2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3"/>
    </xf>
    <xf numFmtId="166" fontId="46" fillId="0" borderId="0" xfId="0" applyNumberFormat="1" applyFont="1" applyBorder="1"/>
    <xf numFmtId="166" fontId="46" fillId="0" borderId="1" xfId="0" applyNumberFormat="1" applyFont="1" applyBorder="1"/>
    <xf numFmtId="0" fontId="3" fillId="0" borderId="0" xfId="0" applyFont="1" applyBorder="1" applyAlignment="1"/>
    <xf numFmtId="167" fontId="43" fillId="0" borderId="7" xfId="1" applyNumberFormat="1" applyFont="1" applyBorder="1" applyAlignment="1"/>
    <xf numFmtId="166" fontId="43" fillId="0" borderId="0" xfId="0" applyNumberFormat="1" applyFont="1" applyBorder="1"/>
    <xf numFmtId="166" fontId="43" fillId="0" borderId="1" xfId="0" applyNumberFormat="1" applyFont="1" applyBorder="1"/>
    <xf numFmtId="0" fontId="39" fillId="0" borderId="0" xfId="0" applyFont="1" applyBorder="1" applyAlignment="1"/>
    <xf numFmtId="0" fontId="44" fillId="0" borderId="21" xfId="0" applyFont="1" applyBorder="1" applyAlignment="1">
      <alignment horizontal="left" indent="2"/>
    </xf>
    <xf numFmtId="166" fontId="48" fillId="0" borderId="0" xfId="0" applyNumberFormat="1" applyFont="1" applyBorder="1"/>
    <xf numFmtId="166" fontId="48" fillId="0" borderId="1" xfId="0" applyNumberFormat="1" applyFont="1" applyBorder="1"/>
    <xf numFmtId="170" fontId="46" fillId="0" borderId="0" xfId="1" applyNumberFormat="1" applyFont="1" applyBorder="1"/>
    <xf numFmtId="170" fontId="46" fillId="0" borderId="1" xfId="1" applyNumberFormat="1" applyFont="1" applyBorder="1"/>
    <xf numFmtId="166" fontId="0" fillId="0" borderId="0" xfId="1" applyNumberFormat="1" applyFont="1" applyBorder="1"/>
    <xf numFmtId="170" fontId="46" fillId="0" borderId="21" xfId="0" applyNumberFormat="1" applyFont="1" applyBorder="1"/>
    <xf numFmtId="170" fontId="46" fillId="0" borderId="22" xfId="0" applyNumberFormat="1" applyFont="1" applyBorder="1"/>
    <xf numFmtId="167" fontId="48" fillId="0" borderId="0" xfId="1" applyNumberFormat="1" applyFont="1" applyAlignment="1"/>
    <xf numFmtId="167" fontId="48" fillId="0" borderId="23" xfId="1" applyNumberFormat="1" applyFont="1" applyBorder="1" applyAlignment="1"/>
    <xf numFmtId="168" fontId="49" fillId="0" borderId="0" xfId="2" applyNumberFormat="1" applyFont="1"/>
    <xf numFmtId="168" fontId="49" fillId="0" borderId="1" xfId="2" applyNumberFormat="1" applyFont="1" applyBorder="1"/>
    <xf numFmtId="169" fontId="0" fillId="0" borderId="0" xfId="0" applyNumberFormat="1" applyBorder="1"/>
    <xf numFmtId="166" fontId="50" fillId="0" borderId="0" xfId="0" applyNumberFormat="1" applyFont="1" applyBorder="1"/>
    <xf numFmtId="169" fontId="50" fillId="0" borderId="0" xfId="0" applyNumberFormat="1" applyFont="1" applyBorder="1"/>
    <xf numFmtId="169" fontId="50" fillId="0" borderId="1" xfId="0" applyNumberFormat="1" applyFont="1" applyBorder="1"/>
    <xf numFmtId="166" fontId="50" fillId="0" borderId="1" xfId="0" applyNumberFormat="1" applyFont="1" applyBorder="1"/>
    <xf numFmtId="0" fontId="0" fillId="0" borderId="0" xfId="0" applyBorder="1" applyAlignment="1">
      <alignment horizontal="left" indent="2"/>
    </xf>
    <xf numFmtId="10" fontId="43" fillId="0" borderId="9" xfId="0" applyNumberFormat="1" applyFont="1" applyBorder="1"/>
    <xf numFmtId="0" fontId="50" fillId="0" borderId="0" xfId="0" applyFont="1" applyBorder="1"/>
    <xf numFmtId="0" fontId="50" fillId="0" borderId="1" xfId="0" applyFont="1" applyBorder="1"/>
    <xf numFmtId="4" fontId="50" fillId="0" borderId="0" xfId="0" applyNumberFormat="1" applyFont="1" applyBorder="1"/>
    <xf numFmtId="4" fontId="50" fillId="0" borderId="1" xfId="0" applyNumberFormat="1" applyFont="1" applyBorder="1"/>
    <xf numFmtId="2" fontId="50" fillId="0" borderId="0" xfId="0" applyNumberFormat="1" applyFont="1" applyBorder="1"/>
    <xf numFmtId="4" fontId="0" fillId="0" borderId="0" xfId="0" applyNumberFormat="1" applyBorder="1"/>
    <xf numFmtId="167" fontId="50" fillId="0" borderId="0" xfId="0" applyNumberFormat="1" applyFont="1" applyBorder="1" applyAlignment="1">
      <alignment horizontal="right"/>
    </xf>
    <xf numFmtId="167" fontId="50" fillId="0" borderId="1" xfId="0" applyNumberFormat="1" applyFont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" fillId="3" borderId="0" xfId="0" applyFont="1" applyFill="1" applyAlignment="1">
      <alignment horizontal="centerContinuous"/>
    </xf>
    <xf numFmtId="167" fontId="0" fillId="0" borderId="0" xfId="0" applyNumberFormat="1" applyBorder="1"/>
    <xf numFmtId="0" fontId="3" fillId="0" borderId="2" xfId="0" applyFont="1" applyBorder="1"/>
    <xf numFmtId="17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10" fontId="0" fillId="0" borderId="0" xfId="0" applyNumberFormat="1" applyBorder="1"/>
    <xf numFmtId="0" fontId="44" fillId="0" borderId="0" xfId="0" applyFont="1" applyBorder="1" applyAlignment="1">
      <alignment horizontal="left" indent="1"/>
    </xf>
    <xf numFmtId="0" fontId="3" fillId="0" borderId="0" xfId="0" applyFont="1" applyBorder="1"/>
    <xf numFmtId="0" fontId="4" fillId="0" borderId="0" xfId="0" applyFont="1" applyFill="1" applyBorder="1"/>
    <xf numFmtId="169" fontId="4" fillId="0" borderId="0" xfId="0" applyNumberFormat="1" applyFont="1" applyFill="1" applyBorder="1"/>
    <xf numFmtId="172" fontId="51" fillId="0" borderId="0" xfId="0" applyNumberFormat="1" applyFont="1" applyFill="1" applyBorder="1" applyAlignment="1">
      <alignment horizontal="right" vertical="center"/>
    </xf>
    <xf numFmtId="8" fontId="0" fillId="0" borderId="0" xfId="0" applyNumberFormat="1" applyFill="1" applyBorder="1"/>
    <xf numFmtId="0" fontId="3" fillId="0" borderId="0" xfId="0" applyFont="1" applyFill="1" applyBorder="1"/>
    <xf numFmtId="173" fontId="46" fillId="0" borderId="0" xfId="0" applyNumberFormat="1" applyFont="1" applyBorder="1"/>
    <xf numFmtId="173" fontId="40" fillId="0" borderId="0" xfId="0" applyNumberFormat="1" applyFont="1" applyBorder="1"/>
    <xf numFmtId="8" fontId="0" fillId="0" borderId="0" xfId="0" applyNumberFormat="1" applyBorder="1"/>
    <xf numFmtId="37" fontId="46" fillId="0" borderId="0" xfId="1" applyNumberFormat="1" applyFont="1" applyBorder="1"/>
    <xf numFmtId="173" fontId="50" fillId="0" borderId="0" xfId="0" applyNumberFormat="1" applyFont="1" applyBorder="1"/>
    <xf numFmtId="37" fontId="50" fillId="0" borderId="0" xfId="1" applyNumberFormat="1" applyFont="1" applyBorder="1"/>
    <xf numFmtId="0" fontId="2" fillId="3" borderId="0" xfId="0" applyFont="1" applyFill="1" applyAlignment="1"/>
    <xf numFmtId="9" fontId="40" fillId="0" borderId="0" xfId="2" applyFont="1" applyAlignment="1">
      <alignment horizontal="center"/>
    </xf>
    <xf numFmtId="167" fontId="0" fillId="0" borderId="0" xfId="0" applyNumberFormat="1" applyBorder="1" applyAlignment="1">
      <alignment horizontal="center"/>
    </xf>
    <xf numFmtId="173" fontId="50" fillId="0" borderId="0" xfId="0" applyNumberFormat="1" applyFont="1" applyBorder="1" applyAlignment="1">
      <alignment horizontal="center"/>
    </xf>
    <xf numFmtId="7" fontId="52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175" fontId="44" fillId="0" borderId="0" xfId="2" applyNumberFormat="1" applyFont="1"/>
    <xf numFmtId="0" fontId="0" fillId="0" borderId="0" xfId="0" applyFont="1"/>
    <xf numFmtId="173" fontId="3" fillId="0" borderId="0" xfId="0" applyNumberFormat="1" applyFont="1" applyBorder="1" applyAlignment="1"/>
    <xf numFmtId="164" fontId="41" fillId="3" borderId="24" xfId="0" applyNumberFormat="1" applyFont="1" applyFill="1" applyBorder="1" applyAlignment="1">
      <alignment horizontal="centerContinuous"/>
    </xf>
    <xf numFmtId="164" fontId="2" fillId="3" borderId="24" xfId="0" applyNumberFormat="1" applyFont="1" applyFill="1" applyBorder="1" applyAlignment="1"/>
    <xf numFmtId="165" fontId="2" fillId="0" borderId="0" xfId="0" applyNumberFormat="1" applyFont="1" applyFill="1" applyAlignment="1"/>
    <xf numFmtId="164" fontId="48" fillId="0" borderId="2" xfId="0" applyNumberFormat="1" applyFont="1" applyFill="1" applyBorder="1" applyAlignment="1"/>
    <xf numFmtId="165" fontId="48" fillId="0" borderId="2" xfId="0" applyNumberFormat="1" applyFont="1" applyFill="1" applyBorder="1" applyAlignment="1"/>
    <xf numFmtId="0" fontId="0" fillId="0" borderId="24" xfId="0" applyBorder="1"/>
    <xf numFmtId="183" fontId="40" fillId="0" borderId="0" xfId="0" applyNumberFormat="1" applyFont="1" applyAlignment="1"/>
    <xf numFmtId="183" fontId="40" fillId="0" borderId="0" xfId="0" applyNumberFormat="1" applyFont="1"/>
    <xf numFmtId="183" fontId="40" fillId="0" borderId="24" xfId="0" applyNumberFormat="1" applyFont="1" applyBorder="1"/>
    <xf numFmtId="183" fontId="0" fillId="0" borderId="0" xfId="0" applyNumberFormat="1" applyFill="1" applyBorder="1"/>
    <xf numFmtId="168" fontId="0" fillId="0" borderId="0" xfId="2" applyNumberFormat="1" applyFont="1"/>
    <xf numFmtId="184" fontId="40" fillId="0" borderId="0" xfId="2" applyNumberFormat="1" applyFont="1"/>
    <xf numFmtId="1" fontId="0" fillId="0" borderId="0" xfId="0" applyNumberFormat="1" applyFill="1" applyBorder="1"/>
    <xf numFmtId="173" fontId="3" fillId="0" borderId="24" xfId="0" applyNumberFormat="1" applyFont="1" applyBorder="1" applyAlignment="1"/>
    <xf numFmtId="5" fontId="3" fillId="0" borderId="0" xfId="0" applyNumberFormat="1" applyFont="1" applyFill="1" applyBorder="1"/>
    <xf numFmtId="184" fontId="0" fillId="0" borderId="0" xfId="2" applyNumberFormat="1" applyFont="1"/>
    <xf numFmtId="183" fontId="0" fillId="0" borderId="0" xfId="0" applyNumberFormat="1"/>
    <xf numFmtId="184" fontId="3" fillId="0" borderId="0" xfId="2" applyNumberFormat="1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183" fontId="50" fillId="0" borderId="0" xfId="0" applyNumberFormat="1" applyFont="1" applyAlignment="1"/>
    <xf numFmtId="183" fontId="50" fillId="0" borderId="0" xfId="0" applyNumberFormat="1" applyFont="1"/>
    <xf numFmtId="183" fontId="50" fillId="0" borderId="24" xfId="0" applyNumberFormat="1" applyFont="1" applyBorder="1"/>
    <xf numFmtId="0" fontId="52" fillId="0" borderId="0" xfId="0" applyFont="1"/>
    <xf numFmtId="173" fontId="52" fillId="0" borderId="0" xfId="0" applyNumberFormat="1" applyFont="1"/>
    <xf numFmtId="0" fontId="53" fillId="0" borderId="0" xfId="0" applyFont="1"/>
    <xf numFmtId="0" fontId="6" fillId="7" borderId="0" xfId="0" applyFont="1" applyFill="1" applyBorder="1"/>
    <xf numFmtId="0" fontId="5" fillId="7" borderId="0" xfId="0" applyFont="1" applyFill="1" applyBorder="1"/>
    <xf numFmtId="0" fontId="5" fillId="7" borderId="1" xfId="0" applyFont="1" applyFill="1" applyBorder="1"/>
    <xf numFmtId="169" fontId="5" fillId="0" borderId="1" xfId="2" applyNumberFormat="1" applyFont="1" applyFill="1" applyBorder="1"/>
    <xf numFmtId="169" fontId="22" fillId="0" borderId="0" xfId="2" applyNumberFormat="1" applyFont="1" applyFill="1" applyBorder="1"/>
    <xf numFmtId="184" fontId="22" fillId="0" borderId="0" xfId="2" applyNumberFormat="1" applyFont="1" applyFill="1" applyBorder="1"/>
    <xf numFmtId="169" fontId="5" fillId="7" borderId="1" xfId="2" applyNumberFormat="1" applyFont="1" applyFill="1" applyBorder="1"/>
    <xf numFmtId="184" fontId="22" fillId="7" borderId="0" xfId="2" applyNumberFormat="1" applyFont="1" applyFill="1" applyBorder="1"/>
    <xf numFmtId="168" fontId="5" fillId="0" borderId="1" xfId="2" applyNumberFormat="1" applyFont="1" applyFill="1" applyBorder="1"/>
    <xf numFmtId="185" fontId="6" fillId="7" borderId="0" xfId="0" applyNumberFormat="1" applyFont="1" applyFill="1" applyBorder="1" applyAlignment="1"/>
    <xf numFmtId="37" fontId="5" fillId="0" borderId="0" xfId="0" applyNumberFormat="1" applyFont="1" applyFill="1" applyBorder="1" applyAlignment="1"/>
    <xf numFmtId="37" fontId="22" fillId="0" borderId="0" xfId="2" applyNumberFormat="1" applyFont="1" applyFill="1" applyBorder="1"/>
    <xf numFmtId="185" fontId="5" fillId="0" borderId="0" xfId="0" applyNumberFormat="1" applyFont="1" applyFill="1" applyBorder="1" applyAlignment="1"/>
    <xf numFmtId="185" fontId="5" fillId="0" borderId="1" xfId="0" applyNumberFormat="1" applyFont="1" applyFill="1" applyBorder="1" applyAlignment="1"/>
  </cellXfs>
  <cellStyles count="4">
    <cellStyle name="Currency" xfId="1" builtinId="4"/>
    <cellStyle name="Normal" xfId="0" builtinId="0"/>
    <cellStyle name="Normal 2 2" xfId="3" xr:uid="{9D49C0C7-2C49-449A-86D2-2884D690BC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der2\Downloads\03.29.22%20WRK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Build"/>
      <sheetName val="OpBuild"/>
      <sheetName val="DCF (Base)"/>
      <sheetName val="DCF (Upside)"/>
      <sheetName val="DCF (Downside)"/>
      <sheetName val="Comps"/>
      <sheetName val="WACC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5">
          <cell r="C15">
            <v>13734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10BF-C853-4638-8340-F660B7FC8837}">
  <dimension ref="A3:L45"/>
  <sheetViews>
    <sheetView showGridLines="0" tabSelected="1" topLeftCell="A8" workbookViewId="0">
      <selection activeCell="L45" sqref="L45"/>
    </sheetView>
  </sheetViews>
  <sheetFormatPr defaultRowHeight="15" x14ac:dyDescent="0.25"/>
  <sheetData>
    <row r="3" spans="1:12" ht="17.25" x14ac:dyDescent="0.4">
      <c r="A3" s="12"/>
      <c r="B3" s="8" t="s">
        <v>2</v>
      </c>
      <c r="C3" s="8"/>
      <c r="D3" s="8"/>
      <c r="E3" s="9"/>
      <c r="F3" s="8" t="s">
        <v>2</v>
      </c>
      <c r="G3" s="10"/>
      <c r="H3" s="10"/>
      <c r="I3" s="10"/>
      <c r="J3" s="10"/>
      <c r="K3" s="10"/>
      <c r="L3" s="10"/>
    </row>
    <row r="4" spans="1:12" x14ac:dyDescent="0.25">
      <c r="A4" s="12"/>
      <c r="B4" s="13">
        <v>2018</v>
      </c>
      <c r="C4" s="13">
        <v>2019</v>
      </c>
      <c r="D4" s="13">
        <v>2020</v>
      </c>
      <c r="E4" s="14">
        <v>2021</v>
      </c>
      <c r="F4" s="15">
        <v>2022</v>
      </c>
      <c r="G4" s="15">
        <v>2023</v>
      </c>
      <c r="H4" s="15">
        <v>2024</v>
      </c>
      <c r="I4" s="15">
        <v>2025</v>
      </c>
      <c r="J4" s="15">
        <v>2026</v>
      </c>
      <c r="K4" s="15">
        <v>2027</v>
      </c>
      <c r="L4" s="15">
        <v>2028</v>
      </c>
    </row>
    <row r="5" spans="1:12" x14ac:dyDescent="0.25">
      <c r="A5" s="5"/>
      <c r="B5" s="5"/>
      <c r="C5" s="5"/>
      <c r="D5" s="5"/>
      <c r="E5" s="16"/>
      <c r="F5" s="5"/>
      <c r="G5" s="5"/>
      <c r="H5" s="5"/>
      <c r="I5" s="5"/>
      <c r="J5" s="5"/>
      <c r="K5" s="5"/>
      <c r="L5" s="5"/>
    </row>
    <row r="6" spans="1:12" x14ac:dyDescent="0.25">
      <c r="A6" s="339" t="s">
        <v>100</v>
      </c>
      <c r="B6" s="340"/>
      <c r="C6" s="340"/>
      <c r="D6" s="340"/>
      <c r="E6" s="341"/>
      <c r="F6" s="340"/>
      <c r="G6" s="340"/>
      <c r="H6" s="340"/>
      <c r="I6" s="340"/>
      <c r="J6" s="340"/>
      <c r="K6" s="340"/>
      <c r="L6" s="340"/>
    </row>
    <row r="7" spans="1:12" x14ac:dyDescent="0.25">
      <c r="A7" s="5" t="s">
        <v>142</v>
      </c>
      <c r="B7" s="5"/>
      <c r="C7" s="5"/>
      <c r="D7" s="5"/>
      <c r="E7" s="342">
        <v>7.8433889602053997E-2</v>
      </c>
      <c r="F7" s="343"/>
      <c r="G7" s="343"/>
      <c r="H7" s="343"/>
      <c r="I7" s="343"/>
      <c r="J7" s="343"/>
      <c r="K7" s="343"/>
      <c r="L7" s="343"/>
    </row>
    <row r="8" spans="1:12" x14ac:dyDescent="0.25">
      <c r="A8" s="5" t="s">
        <v>143</v>
      </c>
      <c r="B8" s="5"/>
      <c r="C8" s="5"/>
      <c r="D8" s="5"/>
      <c r="E8" s="342"/>
      <c r="F8" s="344">
        <v>7.0000000000000007E-2</v>
      </c>
      <c r="G8" s="344">
        <v>0.02</v>
      </c>
      <c r="H8" s="344">
        <v>0.02</v>
      </c>
      <c r="I8" s="344">
        <v>0.02</v>
      </c>
      <c r="J8" s="344">
        <v>0.02</v>
      </c>
      <c r="K8" s="344">
        <v>0.02</v>
      </c>
      <c r="L8" s="344">
        <v>0.02</v>
      </c>
    </row>
    <row r="9" spans="1:12" x14ac:dyDescent="0.25">
      <c r="A9" s="5" t="s">
        <v>144</v>
      </c>
      <c r="B9" s="5"/>
      <c r="C9" s="5"/>
      <c r="D9" s="5"/>
      <c r="E9" s="342"/>
      <c r="F9" s="344">
        <v>0.11</v>
      </c>
      <c r="G9" s="344">
        <v>0.05</v>
      </c>
      <c r="H9" s="344">
        <v>0.03</v>
      </c>
      <c r="I9" s="344">
        <v>0.03</v>
      </c>
      <c r="J9" s="344">
        <v>0.03</v>
      </c>
      <c r="K9" s="344">
        <v>0.03</v>
      </c>
      <c r="L9" s="344">
        <v>0.03</v>
      </c>
    </row>
    <row r="10" spans="1:12" x14ac:dyDescent="0.25">
      <c r="A10" s="5" t="s">
        <v>145</v>
      </c>
      <c r="B10" s="5"/>
      <c r="C10" s="5"/>
      <c r="D10" s="5"/>
      <c r="E10" s="342"/>
      <c r="F10" s="344">
        <v>-7.0000000000000007E-2</v>
      </c>
      <c r="G10" s="344">
        <v>-0.03</v>
      </c>
      <c r="H10" s="344">
        <v>-0.03</v>
      </c>
      <c r="I10" s="344">
        <v>-0.03</v>
      </c>
      <c r="J10" s="344">
        <v>-0.03</v>
      </c>
      <c r="K10" s="344">
        <v>-0.03</v>
      </c>
      <c r="L10" s="344">
        <v>-0.03</v>
      </c>
    </row>
    <row r="11" spans="1:12" x14ac:dyDescent="0.25">
      <c r="A11" s="5"/>
      <c r="B11" s="5"/>
      <c r="C11" s="5"/>
      <c r="D11" s="5"/>
      <c r="E11" s="342"/>
      <c r="F11" s="344"/>
      <c r="G11" s="344"/>
      <c r="H11" s="344"/>
      <c r="I11" s="344"/>
      <c r="J11" s="344"/>
      <c r="K11" s="344"/>
      <c r="L11" s="344"/>
    </row>
    <row r="12" spans="1:12" x14ac:dyDescent="0.25">
      <c r="A12" s="339" t="s">
        <v>101</v>
      </c>
      <c r="B12" s="340"/>
      <c r="C12" s="340"/>
      <c r="D12" s="340"/>
      <c r="E12" s="345"/>
      <c r="F12" s="346"/>
      <c r="G12" s="346"/>
      <c r="H12" s="346"/>
      <c r="I12" s="346"/>
      <c r="J12" s="346"/>
      <c r="K12" s="346"/>
      <c r="L12" s="346"/>
    </row>
    <row r="13" spans="1:12" x14ac:dyDescent="0.25">
      <c r="A13" s="5" t="s">
        <v>142</v>
      </c>
      <c r="B13" s="5"/>
      <c r="C13" s="5"/>
      <c r="D13" s="5"/>
      <c r="E13" s="342">
        <v>5.823389021479719E-2</v>
      </c>
      <c r="F13" s="344"/>
      <c r="G13" s="344"/>
      <c r="H13" s="344"/>
      <c r="I13" s="344"/>
      <c r="J13" s="344"/>
      <c r="K13" s="344"/>
      <c r="L13" s="344"/>
    </row>
    <row r="14" spans="1:12" x14ac:dyDescent="0.25">
      <c r="A14" s="5" t="s">
        <v>143</v>
      </c>
      <c r="B14" s="5"/>
      <c r="C14" s="5"/>
      <c r="D14" s="5"/>
      <c r="E14" s="342"/>
      <c r="F14" s="344">
        <v>7.0000000000000007E-2</v>
      </c>
      <c r="G14" s="344">
        <v>0.03</v>
      </c>
      <c r="H14" s="344">
        <v>0.03</v>
      </c>
      <c r="I14" s="344">
        <v>0.03</v>
      </c>
      <c r="J14" s="344">
        <v>0.03</v>
      </c>
      <c r="K14" s="344">
        <v>0.03</v>
      </c>
      <c r="L14" s="344">
        <v>0.03</v>
      </c>
    </row>
    <row r="15" spans="1:12" x14ac:dyDescent="0.25">
      <c r="A15" s="5" t="s">
        <v>144</v>
      </c>
      <c r="B15" s="5"/>
      <c r="C15" s="5"/>
      <c r="D15" s="5"/>
      <c r="E15" s="342"/>
      <c r="F15" s="344">
        <v>0.11</v>
      </c>
      <c r="G15" s="344">
        <v>0.05</v>
      </c>
      <c r="H15" s="344">
        <v>0.04</v>
      </c>
      <c r="I15" s="344">
        <v>0.04</v>
      </c>
      <c r="J15" s="344">
        <v>0.04</v>
      </c>
      <c r="K15" s="344">
        <v>0.04</v>
      </c>
      <c r="L15" s="344">
        <v>0.04</v>
      </c>
    </row>
    <row r="16" spans="1:12" x14ac:dyDescent="0.25">
      <c r="A16" s="5" t="s">
        <v>145</v>
      </c>
      <c r="B16" s="5"/>
      <c r="C16" s="5"/>
      <c r="D16" s="5"/>
      <c r="E16" s="342"/>
      <c r="F16" s="344">
        <v>-7.0000000000000007E-2</v>
      </c>
      <c r="G16" s="344">
        <v>-0.03</v>
      </c>
      <c r="H16" s="344">
        <v>-0.03</v>
      </c>
      <c r="I16" s="344">
        <v>-0.03</v>
      </c>
      <c r="J16" s="344">
        <v>-0.03</v>
      </c>
      <c r="K16" s="344">
        <v>-0.03</v>
      </c>
      <c r="L16" s="344">
        <v>-0.03</v>
      </c>
    </row>
    <row r="17" spans="1:12" x14ac:dyDescent="0.25">
      <c r="A17" s="5"/>
      <c r="B17" s="5"/>
      <c r="C17" s="5"/>
      <c r="D17" s="5"/>
      <c r="E17" s="342"/>
      <c r="F17" s="344"/>
      <c r="G17" s="344"/>
      <c r="H17" s="344"/>
      <c r="I17" s="344"/>
      <c r="J17" s="344"/>
      <c r="K17" s="344"/>
      <c r="L17" s="344"/>
    </row>
    <row r="18" spans="1:12" x14ac:dyDescent="0.25">
      <c r="A18" s="339" t="s">
        <v>102</v>
      </c>
      <c r="B18" s="340"/>
      <c r="C18" s="340"/>
      <c r="D18" s="340"/>
      <c r="E18" s="345"/>
      <c r="F18" s="346"/>
      <c r="G18" s="346"/>
      <c r="H18" s="346"/>
      <c r="I18" s="346"/>
      <c r="J18" s="346"/>
      <c r="K18" s="346"/>
      <c r="L18" s="346"/>
    </row>
    <row r="19" spans="1:12" x14ac:dyDescent="0.25">
      <c r="A19" s="5" t="s">
        <v>142</v>
      </c>
      <c r="B19" s="5"/>
      <c r="C19" s="5"/>
      <c r="D19" s="5"/>
      <c r="E19" s="342">
        <v>4.9052631578947459E-2</v>
      </c>
      <c r="F19" s="344"/>
      <c r="G19" s="344"/>
      <c r="H19" s="344"/>
      <c r="I19" s="344"/>
      <c r="J19" s="344"/>
      <c r="K19" s="344"/>
      <c r="L19" s="344"/>
    </row>
    <row r="20" spans="1:12" x14ac:dyDescent="0.25">
      <c r="A20" s="5" t="s">
        <v>143</v>
      </c>
      <c r="B20" s="5"/>
      <c r="C20" s="5"/>
      <c r="D20" s="5"/>
      <c r="E20" s="342"/>
      <c r="F20" s="344">
        <v>7.0000000000000007E-2</v>
      </c>
      <c r="G20" s="344">
        <v>0.01</v>
      </c>
      <c r="H20" s="344">
        <v>0.01</v>
      </c>
      <c r="I20" s="344">
        <v>0.01</v>
      </c>
      <c r="J20" s="344">
        <v>0.01</v>
      </c>
      <c r="K20" s="344">
        <v>0.01</v>
      </c>
      <c r="L20" s="344">
        <v>0.01</v>
      </c>
    </row>
    <row r="21" spans="1:12" x14ac:dyDescent="0.25">
      <c r="A21" s="5" t="s">
        <v>144</v>
      </c>
      <c r="B21" s="5"/>
      <c r="C21" s="5"/>
      <c r="D21" s="5"/>
      <c r="E21" s="342"/>
      <c r="F21" s="344">
        <v>0.11</v>
      </c>
      <c r="G21" s="344">
        <v>0.04</v>
      </c>
      <c r="H21" s="344">
        <v>0.02</v>
      </c>
      <c r="I21" s="344">
        <v>0.02</v>
      </c>
      <c r="J21" s="344">
        <v>0.02</v>
      </c>
      <c r="K21" s="344">
        <v>0.02</v>
      </c>
      <c r="L21" s="344">
        <v>0.02</v>
      </c>
    </row>
    <row r="22" spans="1:12" x14ac:dyDescent="0.25">
      <c r="A22" s="5" t="s">
        <v>145</v>
      </c>
      <c r="B22" s="5"/>
      <c r="C22" s="5"/>
      <c r="D22" s="5"/>
      <c r="E22" s="342"/>
      <c r="F22" s="344">
        <v>-7.0000000000000007E-2</v>
      </c>
      <c r="G22" s="344">
        <v>-0.03</v>
      </c>
      <c r="H22" s="344">
        <v>-0.03</v>
      </c>
      <c r="I22" s="344">
        <v>-0.03</v>
      </c>
      <c r="J22" s="344">
        <v>-0.03</v>
      </c>
      <c r="K22" s="344">
        <v>-0.03</v>
      </c>
      <c r="L22" s="344">
        <v>-0.03</v>
      </c>
    </row>
    <row r="23" spans="1:12" x14ac:dyDescent="0.25">
      <c r="A23" s="5"/>
      <c r="B23" s="5"/>
      <c r="C23" s="5"/>
      <c r="D23" s="5"/>
      <c r="E23" s="342"/>
      <c r="F23" s="344"/>
      <c r="G23" s="344"/>
      <c r="H23" s="344"/>
      <c r="I23" s="344"/>
      <c r="J23" s="344"/>
      <c r="K23" s="344"/>
      <c r="L23" s="344"/>
    </row>
    <row r="24" spans="1:12" x14ac:dyDescent="0.25">
      <c r="A24" s="339" t="s">
        <v>103</v>
      </c>
      <c r="B24" s="340"/>
      <c r="C24" s="340"/>
      <c r="D24" s="340"/>
      <c r="E24" s="345"/>
      <c r="F24" s="346"/>
      <c r="G24" s="346"/>
      <c r="H24" s="346"/>
      <c r="I24" s="346"/>
      <c r="J24" s="346"/>
      <c r="K24" s="346"/>
      <c r="L24" s="346"/>
    </row>
    <row r="25" spans="1:12" x14ac:dyDescent="0.25">
      <c r="A25" s="5" t="s">
        <v>142</v>
      </c>
      <c r="B25" s="5"/>
      <c r="C25" s="5"/>
      <c r="D25" s="5"/>
      <c r="E25" s="342">
        <v>0.13883847549909256</v>
      </c>
      <c r="F25" s="344"/>
      <c r="G25" s="344"/>
      <c r="H25" s="344"/>
      <c r="I25" s="344"/>
      <c r="J25" s="344"/>
      <c r="K25" s="344"/>
      <c r="L25" s="344"/>
    </row>
    <row r="26" spans="1:12" x14ac:dyDescent="0.25">
      <c r="A26" s="5" t="s">
        <v>143</v>
      </c>
      <c r="B26" s="5"/>
      <c r="C26" s="5"/>
      <c r="D26" s="5"/>
      <c r="E26" s="342"/>
      <c r="F26" s="344">
        <v>0.12</v>
      </c>
      <c r="G26" s="344">
        <v>0.02</v>
      </c>
      <c r="H26" s="344">
        <v>0.01</v>
      </c>
      <c r="I26" s="344">
        <v>0.01</v>
      </c>
      <c r="J26" s="344">
        <v>0.01</v>
      </c>
      <c r="K26" s="344">
        <v>0.01</v>
      </c>
      <c r="L26" s="344">
        <v>0.01</v>
      </c>
    </row>
    <row r="27" spans="1:12" x14ac:dyDescent="0.25">
      <c r="A27" s="5" t="s">
        <v>144</v>
      </c>
      <c r="B27" s="5"/>
      <c r="C27" s="5"/>
      <c r="D27" s="5"/>
      <c r="E27" s="342"/>
      <c r="F27" s="344">
        <v>0.13</v>
      </c>
      <c r="G27" s="344">
        <v>0.03</v>
      </c>
      <c r="H27" s="344">
        <v>0.02</v>
      </c>
      <c r="I27" s="344">
        <v>0.02</v>
      </c>
      <c r="J27" s="344">
        <v>0.02</v>
      </c>
      <c r="K27" s="344">
        <v>0.02</v>
      </c>
      <c r="L27" s="344">
        <v>0.02</v>
      </c>
    </row>
    <row r="28" spans="1:12" x14ac:dyDescent="0.25">
      <c r="A28" s="5" t="s">
        <v>145</v>
      </c>
      <c r="B28" s="5"/>
      <c r="C28" s="5"/>
      <c r="D28" s="5"/>
      <c r="E28" s="342"/>
      <c r="F28" s="344">
        <v>-0.03</v>
      </c>
      <c r="G28" s="344">
        <v>-0.03</v>
      </c>
      <c r="H28" s="344">
        <v>-0.03</v>
      </c>
      <c r="I28" s="344">
        <v>-0.03</v>
      </c>
      <c r="J28" s="344">
        <v>-0.03</v>
      </c>
      <c r="K28" s="344">
        <v>-0.03</v>
      </c>
      <c r="L28" s="344">
        <v>-0.03</v>
      </c>
    </row>
    <row r="29" spans="1:12" x14ac:dyDescent="0.25">
      <c r="A29" s="5"/>
      <c r="B29" s="5"/>
      <c r="C29" s="5"/>
      <c r="D29" s="5"/>
      <c r="E29" s="342"/>
      <c r="F29" s="344"/>
      <c r="G29" s="344"/>
      <c r="H29" s="344"/>
      <c r="I29" s="344"/>
      <c r="J29" s="344"/>
      <c r="K29" s="344"/>
      <c r="L29" s="344"/>
    </row>
    <row r="30" spans="1:12" x14ac:dyDescent="0.25">
      <c r="A30" s="339" t="s">
        <v>146</v>
      </c>
      <c r="B30" s="340"/>
      <c r="C30" s="340"/>
      <c r="D30" s="340"/>
      <c r="E30" s="345"/>
      <c r="F30" s="346"/>
      <c r="G30" s="346"/>
      <c r="H30" s="346"/>
      <c r="I30" s="346"/>
      <c r="J30" s="346"/>
      <c r="K30" s="346"/>
      <c r="L30" s="346"/>
    </row>
    <row r="31" spans="1:12" x14ac:dyDescent="0.25">
      <c r="A31" s="5" t="s">
        <v>142</v>
      </c>
      <c r="B31" s="5"/>
      <c r="C31" s="5"/>
      <c r="D31" s="5"/>
      <c r="E31" s="347">
        <v>-1</v>
      </c>
      <c r="F31" s="344"/>
      <c r="G31" s="344"/>
      <c r="H31" s="344"/>
      <c r="I31" s="344"/>
      <c r="J31" s="344"/>
      <c r="K31" s="344"/>
      <c r="L31" s="344"/>
    </row>
    <row r="32" spans="1:12" x14ac:dyDescent="0.25">
      <c r="A32" s="5" t="s">
        <v>143</v>
      </c>
      <c r="B32" s="5"/>
      <c r="C32" s="5"/>
      <c r="D32" s="5"/>
      <c r="E32" s="16"/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44">
        <v>0</v>
      </c>
      <c r="L32" s="344">
        <v>0</v>
      </c>
    </row>
    <row r="33" spans="1:12" x14ac:dyDescent="0.25">
      <c r="A33" s="5" t="s">
        <v>144</v>
      </c>
      <c r="B33" s="5"/>
      <c r="C33" s="5"/>
      <c r="D33" s="5"/>
      <c r="E33" s="16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</row>
    <row r="34" spans="1:12" x14ac:dyDescent="0.25">
      <c r="A34" s="5" t="s">
        <v>145</v>
      </c>
      <c r="B34" s="5"/>
      <c r="C34" s="5"/>
      <c r="D34" s="5"/>
      <c r="E34" s="16"/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344">
        <v>0</v>
      </c>
    </row>
    <row r="35" spans="1:12" x14ac:dyDescent="0.25">
      <c r="A35" s="5"/>
      <c r="B35" s="5"/>
      <c r="C35" s="5"/>
      <c r="D35" s="5"/>
      <c r="E35" s="16"/>
      <c r="F35" s="343"/>
      <c r="G35" s="343"/>
      <c r="H35" s="343"/>
      <c r="I35" s="343"/>
      <c r="J35" s="343"/>
      <c r="K35" s="343"/>
      <c r="L35" s="343"/>
    </row>
    <row r="36" spans="1:12" x14ac:dyDescent="0.25">
      <c r="A36" s="339" t="s">
        <v>147</v>
      </c>
      <c r="B36" s="340"/>
      <c r="C36" s="340"/>
      <c r="D36" s="340"/>
      <c r="E36" s="341"/>
      <c r="F36" s="348">
        <v>20128.672566371682</v>
      </c>
      <c r="G36" s="348">
        <v>20525.469911504424</v>
      </c>
      <c r="H36" s="348">
        <v>20916.980994100297</v>
      </c>
      <c r="I36" s="348">
        <v>21317.093320383479</v>
      </c>
      <c r="J36" s="348">
        <v>21726.01545560384</v>
      </c>
      <c r="K36" s="348">
        <v>22143.961366624644</v>
      </c>
      <c r="L36" s="348">
        <v>22571.150568205107</v>
      </c>
    </row>
    <row r="37" spans="1:12" x14ac:dyDescent="0.25">
      <c r="A37" s="5" t="s">
        <v>148</v>
      </c>
      <c r="B37" s="5"/>
      <c r="C37" s="5"/>
      <c r="D37" s="5"/>
      <c r="E37" s="16"/>
      <c r="F37" s="349">
        <v>20841.819075712887</v>
      </c>
      <c r="G37" s="349">
        <v>21801.634414945926</v>
      </c>
      <c r="H37" s="349">
        <v>22435.572899705017</v>
      </c>
      <c r="I37" s="349">
        <v>23089.143616548681</v>
      </c>
      <c r="J37" s="349">
        <v>23762.988465530088</v>
      </c>
      <c r="K37" s="349">
        <v>24457.771288427462</v>
      </c>
      <c r="L37" s="349">
        <v>25174.178645732671</v>
      </c>
    </row>
    <row r="38" spans="1:12" x14ac:dyDescent="0.25">
      <c r="A38" s="5" t="s">
        <v>149</v>
      </c>
      <c r="B38" s="5"/>
      <c r="C38" s="5"/>
      <c r="D38" s="5"/>
      <c r="E38" s="16"/>
      <c r="F38" s="349">
        <v>17490.747295968533</v>
      </c>
      <c r="G38" s="349">
        <v>17196.4947885939</v>
      </c>
      <c r="H38" s="349">
        <v>16911.06985644051</v>
      </c>
      <c r="I38" s="349">
        <v>16634.207672251719</v>
      </c>
      <c r="J38" s="349">
        <v>16365.651353588592</v>
      </c>
      <c r="K38" s="349">
        <v>16105.151724485358</v>
      </c>
      <c r="L38" s="349">
        <v>15852.467084255222</v>
      </c>
    </row>
    <row r="39" spans="1:12" x14ac:dyDescent="0.25">
      <c r="A39" s="6"/>
      <c r="B39" s="5"/>
      <c r="C39" s="5"/>
      <c r="D39" s="5"/>
      <c r="E39" s="16"/>
      <c r="F39" s="349"/>
      <c r="G39" s="349"/>
      <c r="H39" s="349"/>
      <c r="I39" s="349"/>
      <c r="J39" s="349"/>
      <c r="K39" s="349"/>
      <c r="L39" s="349"/>
    </row>
    <row r="40" spans="1:12" x14ac:dyDescent="0.25">
      <c r="A40" s="6" t="s">
        <v>150</v>
      </c>
      <c r="B40" s="5"/>
      <c r="C40" s="5"/>
      <c r="D40" s="5"/>
      <c r="E40" s="16"/>
      <c r="F40" s="350"/>
      <c r="G40" s="350"/>
      <c r="H40" s="350"/>
      <c r="I40" s="350"/>
      <c r="J40" s="350"/>
      <c r="K40" s="350"/>
      <c r="L40" s="350"/>
    </row>
    <row r="41" spans="1:12" x14ac:dyDescent="0.25">
      <c r="A41" s="5" t="s">
        <v>151</v>
      </c>
      <c r="B41" s="5"/>
      <c r="C41" s="5"/>
      <c r="D41" s="5"/>
      <c r="E41" s="16"/>
      <c r="F41" s="349">
        <v>20720</v>
      </c>
      <c r="G41" s="349">
        <v>21286</v>
      </c>
      <c r="H41" s="349">
        <v>21671</v>
      </c>
      <c r="I41" s="350"/>
      <c r="J41" s="350"/>
      <c r="K41" s="350"/>
      <c r="L41" s="350"/>
    </row>
    <row r="42" spans="1:12" x14ac:dyDescent="0.25">
      <c r="A42" s="5" t="s">
        <v>152</v>
      </c>
      <c r="B42" s="351"/>
      <c r="C42" s="351"/>
      <c r="D42" s="351"/>
      <c r="E42" s="352"/>
      <c r="F42" s="349">
        <v>18746</v>
      </c>
      <c r="G42" s="349">
        <v>20894</v>
      </c>
      <c r="H42" s="349">
        <v>21756</v>
      </c>
      <c r="I42" s="350"/>
      <c r="J42" s="350"/>
      <c r="K42" s="350"/>
      <c r="L42" s="350"/>
    </row>
    <row r="43" spans="1:12" x14ac:dyDescent="0.25">
      <c r="A43" s="5" t="s">
        <v>153</v>
      </c>
      <c r="B43" s="5"/>
      <c r="C43" s="5"/>
      <c r="D43" s="5"/>
      <c r="E43" s="16"/>
      <c r="F43" s="349">
        <v>20377</v>
      </c>
      <c r="G43" s="349">
        <v>20564</v>
      </c>
      <c r="H43" s="349">
        <v>20695</v>
      </c>
      <c r="I43" s="350"/>
      <c r="J43" s="350"/>
      <c r="K43" s="350"/>
      <c r="L43" s="350"/>
    </row>
    <row r="44" spans="1:12" x14ac:dyDescent="0.25">
      <c r="A44" s="5" t="s">
        <v>154</v>
      </c>
      <c r="B44" s="5"/>
      <c r="C44" s="5"/>
      <c r="D44" s="5"/>
      <c r="E44" s="16"/>
      <c r="F44" s="349">
        <v>20333</v>
      </c>
      <c r="G44" s="349">
        <v>20507</v>
      </c>
      <c r="H44" s="349"/>
      <c r="I44" s="350"/>
      <c r="J44" s="350"/>
      <c r="K44" s="350"/>
      <c r="L44" s="350"/>
    </row>
    <row r="45" spans="1:12" x14ac:dyDescent="0.25">
      <c r="A45" s="339" t="s">
        <v>155</v>
      </c>
      <c r="B45" s="340"/>
      <c r="C45" s="340"/>
      <c r="D45" s="340"/>
      <c r="E45" s="341"/>
      <c r="F45" s="348">
        <v>20044</v>
      </c>
      <c r="G45" s="348">
        <v>20812.75</v>
      </c>
      <c r="H45" s="348">
        <v>21374</v>
      </c>
      <c r="I45" s="348"/>
      <c r="J45" s="348"/>
      <c r="K45" s="348"/>
      <c r="L45" s="3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149C-CB5C-4A8E-B84F-AE69449FD7C7}">
  <dimension ref="A1:Z131"/>
  <sheetViews>
    <sheetView showGridLines="0" topLeftCell="C106" workbookViewId="0">
      <selection activeCell="J135" sqref="J135"/>
    </sheetView>
  </sheetViews>
  <sheetFormatPr defaultColWidth="8.85546875" defaultRowHeight="15" x14ac:dyDescent="0.25"/>
  <cols>
    <col min="1" max="1" width="2" customWidth="1"/>
    <col min="2" max="2" width="25" customWidth="1"/>
    <col min="3" max="5" width="10.7109375" customWidth="1"/>
    <col min="6" max="6" width="10.7109375" style="211" customWidth="1"/>
    <col min="7" max="13" width="10.7109375" customWidth="1"/>
    <col min="14" max="14" width="3.7109375" customWidth="1"/>
    <col min="15" max="15" width="36.42578125" bestFit="1" customWidth="1"/>
    <col min="16" max="16" width="9.140625" customWidth="1"/>
  </cols>
  <sheetData>
    <row r="1" spans="1:26" x14ac:dyDescent="0.25">
      <c r="C1" s="209"/>
      <c r="D1" s="311"/>
    </row>
    <row r="2" spans="1:26" x14ac:dyDescent="0.25">
      <c r="A2" t="s">
        <v>0</v>
      </c>
      <c r="B2" s="209" t="s">
        <v>99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26" ht="17.25" x14ac:dyDescent="0.4">
      <c r="B3" s="217" t="s">
        <v>3</v>
      </c>
      <c r="C3" s="213" t="s">
        <v>2</v>
      </c>
      <c r="D3" s="213"/>
      <c r="E3" s="213"/>
      <c r="F3" s="313"/>
      <c r="G3" s="213" t="s">
        <v>2</v>
      </c>
      <c r="H3" s="215"/>
      <c r="I3" s="215"/>
      <c r="J3" s="215"/>
      <c r="K3" s="215"/>
      <c r="L3" s="215"/>
      <c r="M3" s="215"/>
    </row>
    <row r="4" spans="1:26" s="164" customFormat="1" x14ac:dyDescent="0.25">
      <c r="A4"/>
      <c r="B4" s="217"/>
      <c r="C4" s="218">
        <v>2018</v>
      </c>
      <c r="D4" s="218">
        <v>2019</v>
      </c>
      <c r="E4" s="218">
        <v>2020</v>
      </c>
      <c r="F4" s="314">
        <v>2021</v>
      </c>
      <c r="G4" s="220">
        <v>2022</v>
      </c>
      <c r="H4" s="220">
        <v>2023</v>
      </c>
      <c r="I4" s="220">
        <v>2024</v>
      </c>
      <c r="J4" s="220">
        <v>2025</v>
      </c>
      <c r="K4" s="220">
        <v>2026</v>
      </c>
      <c r="L4" s="220">
        <v>2027</v>
      </c>
      <c r="M4" s="220">
        <v>2028</v>
      </c>
      <c r="N4" s="315"/>
      <c r="P4" s="316">
        <v>2018</v>
      </c>
      <c r="Q4" s="316">
        <v>2019</v>
      </c>
      <c r="R4" s="316">
        <v>2020</v>
      </c>
      <c r="S4" s="316">
        <v>2021</v>
      </c>
      <c r="T4" s="317">
        <v>2022</v>
      </c>
      <c r="U4" s="317">
        <v>2023</v>
      </c>
      <c r="V4" s="317">
        <v>2024</v>
      </c>
      <c r="W4" s="317">
        <v>2025</v>
      </c>
      <c r="X4" s="317">
        <v>2026</v>
      </c>
      <c r="Y4" s="317">
        <v>2027</v>
      </c>
      <c r="Z4" s="317">
        <v>2028</v>
      </c>
    </row>
    <row r="5" spans="1:26" ht="3" customHeight="1" x14ac:dyDescent="0.25">
      <c r="F5" s="318"/>
    </row>
    <row r="6" spans="1:26" x14ac:dyDescent="0.25">
      <c r="B6" t="s">
        <v>100</v>
      </c>
      <c r="C6" s="319">
        <v>9605.7000000000007</v>
      </c>
      <c r="D6" s="320">
        <v>11741.4</v>
      </c>
      <c r="E6" s="320">
        <v>7790</v>
      </c>
      <c r="F6" s="321">
        <v>8401</v>
      </c>
      <c r="G6" s="322">
        <v>8989.07</v>
      </c>
      <c r="H6" s="322">
        <v>9168.8513999999996</v>
      </c>
      <c r="I6" s="322">
        <v>9352.2284280000003</v>
      </c>
      <c r="J6" s="322">
        <v>9539.272996560001</v>
      </c>
      <c r="K6" s="322">
        <v>9730.0584564912006</v>
      </c>
      <c r="L6" s="322">
        <v>9924.659625621025</v>
      </c>
      <c r="M6" s="322">
        <v>10123.152818133445</v>
      </c>
      <c r="N6" s="210"/>
      <c r="Q6" s="323"/>
      <c r="R6" s="323"/>
      <c r="S6" s="323"/>
      <c r="T6" s="324"/>
      <c r="U6" s="324"/>
      <c r="V6" s="324"/>
      <c r="W6" s="324"/>
      <c r="X6" s="324"/>
      <c r="Y6" s="324"/>
      <c r="Z6" s="324"/>
    </row>
    <row r="7" spans="1:26" x14ac:dyDescent="0.25">
      <c r="B7" t="s">
        <v>101</v>
      </c>
      <c r="C7" s="319">
        <v>6537</v>
      </c>
      <c r="D7" s="320">
        <v>6524.2</v>
      </c>
      <c r="E7" s="320">
        <v>4190</v>
      </c>
      <c r="F7" s="321">
        <v>4434</v>
      </c>
      <c r="G7" s="322">
        <v>4744.38</v>
      </c>
      <c r="H7" s="322">
        <v>4886.7114000000001</v>
      </c>
      <c r="I7" s="322">
        <v>5033.3127420000001</v>
      </c>
      <c r="J7" s="322">
        <v>5184.31212426</v>
      </c>
      <c r="K7" s="322">
        <v>5339.8414879878001</v>
      </c>
      <c r="L7" s="322">
        <v>5500.0367326274345</v>
      </c>
      <c r="M7" s="322">
        <v>5665.037834606258</v>
      </c>
      <c r="N7" s="325"/>
      <c r="Q7" s="323"/>
      <c r="R7" s="323"/>
      <c r="S7" s="323"/>
      <c r="T7" s="324"/>
      <c r="U7" s="324"/>
      <c r="V7" s="324"/>
      <c r="W7" s="324"/>
      <c r="X7" s="324"/>
      <c r="Y7" s="324"/>
      <c r="Z7" s="324"/>
    </row>
    <row r="8" spans="1:26" x14ac:dyDescent="0.25">
      <c r="B8" t="s">
        <v>102</v>
      </c>
      <c r="C8" s="319">
        <v>0</v>
      </c>
      <c r="D8" s="320">
        <v>0</v>
      </c>
      <c r="E8" s="320">
        <v>4750</v>
      </c>
      <c r="F8" s="321">
        <v>4983</v>
      </c>
      <c r="G8" s="322">
        <v>5331.81</v>
      </c>
      <c r="H8" s="322">
        <v>5385.1281000000008</v>
      </c>
      <c r="I8" s="322">
        <v>5438.979381000001</v>
      </c>
      <c r="J8" s="322">
        <v>5493.3691748100009</v>
      </c>
      <c r="K8" s="322">
        <v>5548.3028665581014</v>
      </c>
      <c r="L8" s="322">
        <v>5603.7858952236829</v>
      </c>
      <c r="M8" s="322">
        <v>5659.8237541759199</v>
      </c>
      <c r="N8" s="325"/>
      <c r="Q8" s="323"/>
      <c r="R8" s="323"/>
      <c r="S8" s="323"/>
      <c r="T8" s="324"/>
      <c r="U8" s="324"/>
      <c r="V8" s="324"/>
      <c r="W8" s="324"/>
      <c r="X8" s="324"/>
      <c r="Y8" s="324"/>
      <c r="Z8" s="324"/>
    </row>
    <row r="9" spans="1:26" x14ac:dyDescent="0.25">
      <c r="B9" t="s">
        <v>103</v>
      </c>
      <c r="C9" s="319">
        <v>0</v>
      </c>
      <c r="D9" s="320">
        <v>0</v>
      </c>
      <c r="E9" s="320">
        <v>1102</v>
      </c>
      <c r="F9" s="321">
        <v>1255</v>
      </c>
      <c r="G9" s="322">
        <v>1405.6000000000001</v>
      </c>
      <c r="H9" s="322">
        <v>1433.7120000000002</v>
      </c>
      <c r="I9" s="322">
        <v>1448.0491200000001</v>
      </c>
      <c r="J9" s="322">
        <v>1462.5296112000001</v>
      </c>
      <c r="K9" s="322">
        <v>1477.1549073120002</v>
      </c>
      <c r="L9" s="322">
        <v>1491.9264563851202</v>
      </c>
      <c r="M9" s="322">
        <v>1506.8457209489713</v>
      </c>
      <c r="N9" s="325"/>
      <c r="Q9" s="323"/>
      <c r="R9" s="323"/>
      <c r="S9" s="323"/>
      <c r="T9" s="324"/>
      <c r="U9" s="324"/>
      <c r="V9" s="324"/>
      <c r="W9" s="324"/>
      <c r="X9" s="324"/>
      <c r="Y9" s="324"/>
      <c r="Z9" s="324"/>
    </row>
    <row r="10" spans="1:26" x14ac:dyDescent="0.25">
      <c r="B10" t="s">
        <v>104</v>
      </c>
      <c r="C10" s="319">
        <v>142.4</v>
      </c>
      <c r="D10" s="320">
        <v>23.4</v>
      </c>
      <c r="E10" s="320">
        <v>18.899999999999999</v>
      </c>
      <c r="F10" s="321">
        <v>0</v>
      </c>
      <c r="G10" s="322">
        <v>0</v>
      </c>
      <c r="H10" s="322">
        <v>0</v>
      </c>
      <c r="I10" s="322">
        <v>0</v>
      </c>
      <c r="J10" s="322">
        <v>0</v>
      </c>
      <c r="K10" s="322">
        <v>0</v>
      </c>
      <c r="L10" s="322">
        <v>0</v>
      </c>
      <c r="M10" s="322">
        <v>0</v>
      </c>
      <c r="N10" s="325"/>
      <c r="Q10" s="323"/>
      <c r="R10" s="323"/>
      <c r="S10" s="323"/>
      <c r="T10" s="324"/>
      <c r="U10" s="324"/>
      <c r="V10" s="324"/>
      <c r="W10" s="324"/>
      <c r="X10" s="324"/>
      <c r="Y10" s="324"/>
      <c r="Z10" s="324"/>
    </row>
    <row r="11" spans="1:26" x14ac:dyDescent="0.25">
      <c r="B11" t="s">
        <v>105</v>
      </c>
      <c r="C11" s="319">
        <v>0</v>
      </c>
      <c r="D11" s="320">
        <v>0</v>
      </c>
      <c r="E11" s="320">
        <v>-273</v>
      </c>
      <c r="F11" s="321">
        <v>-326</v>
      </c>
      <c r="G11" s="322">
        <v>-342.18743362831862</v>
      </c>
      <c r="H11" s="322">
        <v>-348.93298849557522</v>
      </c>
      <c r="I11" s="322">
        <v>-355.58867689970509</v>
      </c>
      <c r="J11" s="322">
        <v>-362.39058644651919</v>
      </c>
      <c r="K11" s="322">
        <v>-369.34226274526532</v>
      </c>
      <c r="L11" s="322">
        <v>-376.447343232619</v>
      </c>
      <c r="M11" s="322">
        <v>-383.70955965948684</v>
      </c>
      <c r="N11" s="325"/>
      <c r="O11" t="s">
        <v>106</v>
      </c>
      <c r="Q11" s="323"/>
      <c r="R11" s="323">
        <v>-1.5530865461744576E-2</v>
      </c>
      <c r="S11" s="323">
        <v>-1.7389448978503228E-2</v>
      </c>
      <c r="T11" s="324">
        <v>-1.7000000000000001E-2</v>
      </c>
      <c r="U11" s="324">
        <v>-1.7000000000000001E-2</v>
      </c>
      <c r="V11" s="324">
        <v>-1.7000000000000001E-2</v>
      </c>
      <c r="W11" s="324">
        <v>-1.7000000000000001E-2</v>
      </c>
      <c r="X11" s="324">
        <v>-1.7000000000000001E-2</v>
      </c>
      <c r="Y11" s="324">
        <v>-1.7000000000000001E-2</v>
      </c>
      <c r="Z11" s="324">
        <v>-1.7000000000000001E-2</v>
      </c>
    </row>
    <row r="12" spans="1:26" x14ac:dyDescent="0.25">
      <c r="B12" s="209" t="s">
        <v>5</v>
      </c>
      <c r="C12" s="312">
        <v>16285.1</v>
      </c>
      <c r="D12" s="312">
        <v>18289</v>
      </c>
      <c r="E12" s="312">
        <v>17577.900000000001</v>
      </c>
      <c r="F12" s="326">
        <v>18747</v>
      </c>
      <c r="G12" s="312">
        <v>20128.672566371682</v>
      </c>
      <c r="H12" s="312">
        <v>20525.469911504424</v>
      </c>
      <c r="I12" s="312">
        <v>20916.980994100297</v>
      </c>
      <c r="J12" s="312">
        <v>21317.093320383479</v>
      </c>
      <c r="K12" s="312">
        <v>21726.01545560384</v>
      </c>
      <c r="L12" s="312">
        <v>22143.961366624644</v>
      </c>
      <c r="M12" s="312">
        <v>22571.150568205107</v>
      </c>
      <c r="N12" s="327"/>
      <c r="O12" s="209" t="s">
        <v>107</v>
      </c>
      <c r="P12" s="209"/>
      <c r="Q12" s="323">
        <v>0.12305113263044132</v>
      </c>
      <c r="R12" s="323">
        <v>-3.8881294767346364E-2</v>
      </c>
      <c r="S12" s="323">
        <v>6.6509651323536811E-2</v>
      </c>
      <c r="T12" s="328">
        <v>7.3700995699135019E-2</v>
      </c>
      <c r="U12" s="328">
        <v>1.9713040878595045E-2</v>
      </c>
      <c r="V12" s="328">
        <v>1.9074402889866837E-2</v>
      </c>
      <c r="W12" s="328">
        <v>1.9128588700063176E-2</v>
      </c>
      <c r="X12" s="328">
        <v>1.9182828027935139E-2</v>
      </c>
      <c r="Y12" s="328">
        <v>1.9237117449117935E-2</v>
      </c>
      <c r="Z12" s="328">
        <v>1.9291453525760005E-2</v>
      </c>
    </row>
    <row r="13" spans="1:26" x14ac:dyDescent="0.25">
      <c r="C13" s="329"/>
      <c r="F13" s="318"/>
    </row>
    <row r="14" spans="1:26" s="209" customFormat="1" x14ac:dyDescent="0.25">
      <c r="B14" s="209" t="s">
        <v>108</v>
      </c>
      <c r="C14" s="312">
        <v>12923.1</v>
      </c>
      <c r="D14" s="312">
        <v>14540</v>
      </c>
      <c r="E14" s="312">
        <v>14381.6</v>
      </c>
      <c r="F14" s="326">
        <v>15315.8</v>
      </c>
      <c r="G14" s="312">
        <v>16706.798230088494</v>
      </c>
      <c r="H14" s="312">
        <v>17036.14002654867</v>
      </c>
      <c r="I14" s="312">
        <v>17361.094225103247</v>
      </c>
      <c r="J14" s="312">
        <v>17693.187455918287</v>
      </c>
      <c r="K14" s="312">
        <v>18032.592828151188</v>
      </c>
      <c r="L14" s="312">
        <v>18379.487934298453</v>
      </c>
      <c r="M14" s="312">
        <v>18734.054971610236</v>
      </c>
      <c r="O14" s="209" t="s">
        <v>109</v>
      </c>
      <c r="P14" s="330">
        <v>0.79355361649606082</v>
      </c>
      <c r="Q14" s="330">
        <v>0.79501339603040078</v>
      </c>
      <c r="R14" s="330">
        <v>0.81816371694002121</v>
      </c>
      <c r="S14" s="330">
        <v>0.81697338240785189</v>
      </c>
      <c r="T14" s="330">
        <v>0.83</v>
      </c>
      <c r="U14" s="330">
        <v>0.83</v>
      </c>
      <c r="V14" s="330">
        <v>0.83</v>
      </c>
      <c r="W14" s="330">
        <v>0.83</v>
      </c>
      <c r="X14" s="330">
        <v>0.83</v>
      </c>
      <c r="Y14" s="330">
        <v>0.83</v>
      </c>
      <c r="Z14" s="330">
        <v>0.83</v>
      </c>
    </row>
    <row r="15" spans="1:26" x14ac:dyDescent="0.25">
      <c r="F15" s="318"/>
    </row>
    <row r="16" spans="1:26" x14ac:dyDescent="0.25">
      <c r="B16" s="209" t="s">
        <v>9</v>
      </c>
      <c r="C16" s="312">
        <v>3362</v>
      </c>
      <c r="D16" s="312">
        <v>3749</v>
      </c>
      <c r="E16" s="312">
        <v>3196.3000000000011</v>
      </c>
      <c r="F16" s="326">
        <v>3431.2000000000007</v>
      </c>
      <c r="G16" s="312">
        <v>3421.8743362831883</v>
      </c>
      <c r="H16" s="312">
        <v>3489.3298849557541</v>
      </c>
      <c r="I16" s="312">
        <v>3555.8867689970502</v>
      </c>
      <c r="J16" s="312">
        <v>3623.9058644651923</v>
      </c>
      <c r="K16" s="312">
        <v>3693.4226274526518</v>
      </c>
      <c r="L16" s="312">
        <v>3764.473432326191</v>
      </c>
      <c r="M16" s="312">
        <v>3837.0955965948706</v>
      </c>
      <c r="O16" s="209" t="s">
        <v>10</v>
      </c>
      <c r="P16" s="330">
        <v>0.20644638350393918</v>
      </c>
      <c r="Q16" s="330">
        <v>0.20498660396959922</v>
      </c>
      <c r="R16" s="330">
        <v>0.18183628305997876</v>
      </c>
      <c r="S16" s="330">
        <v>0.18302661759214811</v>
      </c>
      <c r="T16" s="330">
        <v>0.17000000000000012</v>
      </c>
      <c r="U16" s="330">
        <v>0.1700000000000001</v>
      </c>
      <c r="V16" s="330">
        <v>0.16999999999999998</v>
      </c>
      <c r="W16" s="330">
        <v>0.17000000000000004</v>
      </c>
      <c r="X16" s="330">
        <v>0.16999999999999996</v>
      </c>
      <c r="Y16" s="330">
        <v>0.17000000000000007</v>
      </c>
      <c r="Z16" s="330">
        <v>0.17000000000000012</v>
      </c>
    </row>
    <row r="17" spans="2:26" x14ac:dyDescent="0.25">
      <c r="F17" s="318"/>
    </row>
    <row r="18" spans="2:26" x14ac:dyDescent="0.25">
      <c r="B18" s="311" t="s">
        <v>11</v>
      </c>
      <c r="C18" s="319">
        <v>1546.6</v>
      </c>
      <c r="D18" s="320">
        <v>1715.2</v>
      </c>
      <c r="E18" s="320">
        <v>1624.4</v>
      </c>
      <c r="F18" s="321">
        <v>1759.3</v>
      </c>
      <c r="G18" s="322">
        <v>1892.0952212389382</v>
      </c>
      <c r="H18" s="322">
        <v>1929.3941716814159</v>
      </c>
      <c r="I18" s="322">
        <v>1966.1962134454279</v>
      </c>
      <c r="J18" s="322">
        <v>2003.8067721160471</v>
      </c>
      <c r="K18" s="322">
        <v>2042.245452826761</v>
      </c>
      <c r="L18" s="322">
        <v>2081.5323684627165</v>
      </c>
      <c r="M18" s="322">
        <v>2121.6881534112799</v>
      </c>
      <c r="O18" s="311" t="s">
        <v>110</v>
      </c>
      <c r="P18" s="328">
        <v>9.4970248877808541E-2</v>
      </c>
      <c r="Q18" s="328">
        <v>9.3783148340532557E-2</v>
      </c>
      <c r="R18" s="328">
        <v>9.2411493978234033E-2</v>
      </c>
      <c r="S18" s="328">
        <v>9.3844348429081986E-2</v>
      </c>
      <c r="T18" s="324">
        <v>9.4E-2</v>
      </c>
      <c r="U18" s="324">
        <v>9.4E-2</v>
      </c>
      <c r="V18" s="324">
        <v>9.4E-2</v>
      </c>
      <c r="W18" s="324">
        <v>9.4E-2</v>
      </c>
      <c r="X18" s="324">
        <v>9.4E-2</v>
      </c>
      <c r="Y18" s="324">
        <v>9.4E-2</v>
      </c>
      <c r="Z18" s="324">
        <v>9.4E-2</v>
      </c>
    </row>
    <row r="19" spans="2:26" x14ac:dyDescent="0.25">
      <c r="B19" s="311" t="s">
        <v>12</v>
      </c>
      <c r="C19" s="319">
        <v>300</v>
      </c>
      <c r="D19" s="320">
        <v>300</v>
      </c>
      <c r="E19" s="320">
        <v>300</v>
      </c>
      <c r="F19" s="321">
        <v>300</v>
      </c>
      <c r="G19" s="322">
        <v>322.05876106194694</v>
      </c>
      <c r="H19" s="322">
        <v>328.40751858407077</v>
      </c>
      <c r="I19" s="322">
        <v>334.67169590560474</v>
      </c>
      <c r="J19" s="322">
        <v>341.0734931261357</v>
      </c>
      <c r="K19" s="322">
        <v>347.61624728966143</v>
      </c>
      <c r="L19" s="322">
        <v>354.30338186599431</v>
      </c>
      <c r="M19" s="322">
        <v>361.13840909128169</v>
      </c>
      <c r="O19" s="311" t="s">
        <v>111</v>
      </c>
      <c r="P19" s="328">
        <v>1.8421747486966612E-2</v>
      </c>
      <c r="Q19" s="328">
        <v>1.6403302531576357E-2</v>
      </c>
      <c r="R19" s="328">
        <v>1.7066885122796235E-2</v>
      </c>
      <c r="S19" s="328">
        <v>1.6002560409665547E-2</v>
      </c>
      <c r="T19" s="324">
        <v>1.6E-2</v>
      </c>
      <c r="U19" s="324">
        <v>1.6E-2</v>
      </c>
      <c r="V19" s="324">
        <v>1.6E-2</v>
      </c>
      <c r="W19" s="324">
        <v>1.6E-2</v>
      </c>
      <c r="X19" s="324">
        <v>1.6E-2</v>
      </c>
      <c r="Y19" s="324">
        <v>1.6E-2</v>
      </c>
      <c r="Z19" s="324">
        <v>1.6E-2</v>
      </c>
    </row>
    <row r="20" spans="2:26" x14ac:dyDescent="0.25">
      <c r="B20" s="209" t="s">
        <v>13</v>
      </c>
      <c r="C20" s="312">
        <v>1846.6</v>
      </c>
      <c r="D20" s="312">
        <v>2015.2</v>
      </c>
      <c r="E20" s="312">
        <v>1924.4</v>
      </c>
      <c r="F20" s="326">
        <v>2059.3000000000002</v>
      </c>
      <c r="G20" s="312">
        <v>2214.1539823008852</v>
      </c>
      <c r="H20" s="312">
        <v>2257.8016902654867</v>
      </c>
      <c r="I20" s="312">
        <v>2300.8679093510327</v>
      </c>
      <c r="J20" s="312">
        <v>2344.8802652421828</v>
      </c>
      <c r="K20" s="312">
        <v>2389.8617001164225</v>
      </c>
      <c r="L20" s="312">
        <v>2435.8357503287107</v>
      </c>
      <c r="M20" s="312">
        <v>2482.8265625025615</v>
      </c>
      <c r="O20" s="209" t="s">
        <v>112</v>
      </c>
      <c r="P20" s="330">
        <v>0.11339199636477515</v>
      </c>
      <c r="Q20" s="330">
        <v>0.11018645087210892</v>
      </c>
      <c r="R20" s="330">
        <v>0.10947837910103027</v>
      </c>
      <c r="S20" s="330">
        <v>0.10984690883874754</v>
      </c>
      <c r="T20" s="330">
        <v>0.11</v>
      </c>
      <c r="U20" s="330">
        <v>0.11</v>
      </c>
      <c r="V20" s="330">
        <v>0.11</v>
      </c>
      <c r="W20" s="330">
        <v>0.11</v>
      </c>
      <c r="X20" s="330">
        <v>0.11000000000000001</v>
      </c>
      <c r="Y20" s="330">
        <v>0.10999999999999999</v>
      </c>
      <c r="Z20" s="330">
        <v>0.10999999999999999</v>
      </c>
    </row>
    <row r="21" spans="2:26" x14ac:dyDescent="0.25">
      <c r="F21" s="318"/>
    </row>
    <row r="22" spans="2:26" x14ac:dyDescent="0.25">
      <c r="B22" s="209" t="s">
        <v>113</v>
      </c>
      <c r="C22" s="312">
        <v>1515.4</v>
      </c>
      <c r="D22" s="312">
        <v>1733.8</v>
      </c>
      <c r="E22" s="312">
        <v>1271.900000000001</v>
      </c>
      <c r="F22" s="326">
        <v>1371.9000000000005</v>
      </c>
      <c r="G22" s="312">
        <v>1207.7203539823031</v>
      </c>
      <c r="H22" s="312">
        <v>1231.5281946902674</v>
      </c>
      <c r="I22" s="312">
        <v>1255.0188596460175</v>
      </c>
      <c r="J22" s="312">
        <v>1279.0255992230095</v>
      </c>
      <c r="K22" s="312">
        <v>1303.5609273362293</v>
      </c>
      <c r="L22" s="312">
        <v>1328.6376819974803</v>
      </c>
      <c r="M22" s="312">
        <v>1354.2690340923091</v>
      </c>
      <c r="O22" s="209" t="s">
        <v>15</v>
      </c>
      <c r="P22" s="330">
        <v>9.305438713916403E-2</v>
      </c>
      <c r="Q22" s="330">
        <v>9.4800153097490292E-2</v>
      </c>
      <c r="R22" s="330">
        <v>7.2357903958948505E-2</v>
      </c>
      <c r="S22" s="330">
        <v>7.3179708753400574E-2</v>
      </c>
      <c r="T22" s="330">
        <v>6.0000000000000109E-2</v>
      </c>
      <c r="U22" s="330">
        <v>6.0000000000000095E-2</v>
      </c>
      <c r="V22" s="330">
        <v>5.9999999999999984E-2</v>
      </c>
      <c r="W22" s="330">
        <v>6.0000000000000032E-2</v>
      </c>
      <c r="X22" s="330">
        <v>5.9999999999999949E-2</v>
      </c>
      <c r="Y22" s="330">
        <v>6.0000000000000074E-2</v>
      </c>
      <c r="Z22" s="330">
        <v>6.0000000000000123E-2</v>
      </c>
    </row>
    <row r="23" spans="2:26" x14ac:dyDescent="0.25">
      <c r="F23" s="318"/>
    </row>
    <row r="24" spans="2:26" x14ac:dyDescent="0.25">
      <c r="B24" t="s">
        <v>114</v>
      </c>
      <c r="C24" s="319">
        <v>874.5</v>
      </c>
      <c r="D24" s="320">
        <v>-276.8</v>
      </c>
      <c r="E24" s="320">
        <v>-163.5</v>
      </c>
      <c r="F24" s="321">
        <v>-243.4</v>
      </c>
      <c r="G24" s="322">
        <v>241.54407079646063</v>
      </c>
      <c r="H24" s="322">
        <v>246.30563893805348</v>
      </c>
      <c r="I24" s="322">
        <v>251.00377192920351</v>
      </c>
      <c r="J24" s="322">
        <v>255.8051198446019</v>
      </c>
      <c r="K24" s="322">
        <v>260.71218546724589</v>
      </c>
      <c r="L24" s="322">
        <v>265.72753639949605</v>
      </c>
      <c r="M24" s="322">
        <v>270.85380681846181</v>
      </c>
      <c r="O24" s="311" t="s">
        <v>115</v>
      </c>
      <c r="P24" s="328">
        <v>0.57707535964101886</v>
      </c>
      <c r="Q24" s="328">
        <v>-0.15964932518168187</v>
      </c>
      <c r="R24" s="328">
        <v>-0.12854784181146306</v>
      </c>
      <c r="S24" s="328">
        <v>-0.17741817916757774</v>
      </c>
      <c r="T24" s="324">
        <v>0.2</v>
      </c>
      <c r="U24" s="324">
        <v>0.2</v>
      </c>
      <c r="V24" s="324">
        <v>0.2</v>
      </c>
      <c r="W24" s="324">
        <v>0.2</v>
      </c>
      <c r="X24" s="324">
        <v>0.2</v>
      </c>
      <c r="Y24" s="324">
        <v>0.2</v>
      </c>
      <c r="Z24" s="324">
        <v>0.2</v>
      </c>
    </row>
    <row r="25" spans="2:26" x14ac:dyDescent="0.25">
      <c r="B25" s="209" t="s">
        <v>17</v>
      </c>
      <c r="C25" s="312">
        <v>640.90000000000009</v>
      </c>
      <c r="D25" s="312">
        <v>2010.6</v>
      </c>
      <c r="E25" s="312">
        <v>1435.400000000001</v>
      </c>
      <c r="F25" s="326">
        <v>1615.3000000000006</v>
      </c>
      <c r="G25" s="312">
        <v>966.17628318584252</v>
      </c>
      <c r="H25" s="312">
        <v>985.22255575221391</v>
      </c>
      <c r="I25" s="312">
        <v>1004.015087716814</v>
      </c>
      <c r="J25" s="312">
        <v>1023.2204793784076</v>
      </c>
      <c r="K25" s="312">
        <v>1042.8487418689833</v>
      </c>
      <c r="L25" s="312">
        <v>1062.9101455979842</v>
      </c>
      <c r="M25" s="312">
        <v>1083.4152272738472</v>
      </c>
      <c r="O25" s="209"/>
    </row>
    <row r="26" spans="2:26" x14ac:dyDescent="0.25">
      <c r="F26" s="318"/>
    </row>
    <row r="27" spans="2:26" x14ac:dyDescent="0.25">
      <c r="B27" s="311" t="s">
        <v>116</v>
      </c>
      <c r="C27" s="319">
        <v>1252.2</v>
      </c>
      <c r="D27" s="320">
        <v>1511.2</v>
      </c>
      <c r="E27" s="320">
        <v>1487</v>
      </c>
      <c r="F27" s="321">
        <v>1460</v>
      </c>
      <c r="G27" s="322">
        <v>1620.3343120057104</v>
      </c>
      <c r="H27" s="322">
        <v>1670.7820083744148</v>
      </c>
      <c r="I27" s="322">
        <v>1696.2271755175475</v>
      </c>
      <c r="J27" s="322">
        <v>1710.0128749587775</v>
      </c>
      <c r="K27" s="322">
        <v>1755.5189163367861</v>
      </c>
      <c r="L27" s="322">
        <v>1790.9718812429869</v>
      </c>
      <c r="M27" s="322">
        <v>1822.5775934054122</v>
      </c>
      <c r="O27" s="311" t="s">
        <v>117</v>
      </c>
      <c r="P27" s="328">
        <v>7.6892374010598646E-2</v>
      </c>
      <c r="Q27" s="328">
        <v>8.262890261906064E-2</v>
      </c>
      <c r="R27" s="328">
        <v>8.4594860591993351E-2</v>
      </c>
      <c r="S27" s="328">
        <v>7.7879127327038999E-2</v>
      </c>
      <c r="T27" s="324">
        <v>8.0498816137172913E-2</v>
      </c>
      <c r="U27" s="324">
        <v>8.1400426668816472E-2</v>
      </c>
      <c r="V27" s="324">
        <v>8.109330768125543E-2</v>
      </c>
      <c r="W27" s="324">
        <v>8.0217919453570957E-2</v>
      </c>
      <c r="X27" s="324">
        <v>8.0802617485203954E-2</v>
      </c>
      <c r="Y27" s="324">
        <v>8.08785678222117E-2</v>
      </c>
      <c r="Z27" s="324">
        <v>8.0748103110560507E-2</v>
      </c>
    </row>
    <row r="28" spans="2:26" x14ac:dyDescent="0.25">
      <c r="F28" s="318"/>
    </row>
    <row r="29" spans="2:26" x14ac:dyDescent="0.25">
      <c r="B29" s="311" t="s">
        <v>118</v>
      </c>
      <c r="C29" s="319">
        <v>999.9</v>
      </c>
      <c r="D29" s="320">
        <v>1369.1</v>
      </c>
      <c r="E29" s="320">
        <v>978.1</v>
      </c>
      <c r="F29" s="321">
        <v>815.5</v>
      </c>
      <c r="G29" s="322">
        <v>1006.4336283185842</v>
      </c>
      <c r="H29" s="322">
        <v>1026.2734955752212</v>
      </c>
      <c r="I29" s="322">
        <v>1045.849049705015</v>
      </c>
      <c r="J29" s="322">
        <v>1065.8546660191739</v>
      </c>
      <c r="K29" s="322">
        <v>1086.3007727801921</v>
      </c>
      <c r="L29" s="322">
        <v>1107.1980683312322</v>
      </c>
      <c r="M29" s="322">
        <v>1128.5575284102554</v>
      </c>
      <c r="O29" s="311" t="s">
        <v>119</v>
      </c>
      <c r="P29" s="328">
        <v>6.1399684374059724E-2</v>
      </c>
      <c r="Q29" s="328">
        <v>7.4859204986603964E-2</v>
      </c>
      <c r="R29" s="328">
        <v>5.564373446202333E-2</v>
      </c>
      <c r="S29" s="328">
        <v>4.3500293380274176E-2</v>
      </c>
      <c r="T29" s="324">
        <v>0.05</v>
      </c>
      <c r="U29" s="324">
        <v>0.05</v>
      </c>
      <c r="V29" s="324">
        <v>0.05</v>
      </c>
      <c r="W29" s="324">
        <v>0.05</v>
      </c>
      <c r="X29" s="324">
        <v>0.05</v>
      </c>
      <c r="Y29" s="324">
        <v>0.05</v>
      </c>
      <c r="Z29" s="324">
        <v>0.05</v>
      </c>
    </row>
    <row r="30" spans="2:26" x14ac:dyDescent="0.25">
      <c r="B30" s="311"/>
      <c r="F30" s="318"/>
    </row>
    <row r="31" spans="2:26" x14ac:dyDescent="0.25">
      <c r="B31" s="331" t="s">
        <v>120</v>
      </c>
      <c r="C31" s="319">
        <v>2010.7</v>
      </c>
      <c r="D31" s="320">
        <v>2193.1999999999998</v>
      </c>
      <c r="E31" s="320">
        <v>2142.6999999999998</v>
      </c>
      <c r="F31" s="321">
        <v>2586.9</v>
      </c>
      <c r="G31" s="322">
        <v>2450.9017379108068</v>
      </c>
      <c r="H31" s="322">
        <v>2499.2164640596625</v>
      </c>
      <c r="I31" s="322">
        <v>2546.8875258041244</v>
      </c>
      <c r="J31" s="322">
        <v>2595.6058897505532</v>
      </c>
      <c r="K31" s="322">
        <v>2645.3969511619334</v>
      </c>
      <c r="L31" s="322">
        <v>2696.286763010974</v>
      </c>
      <c r="M31" s="322">
        <v>2748.3020537917223</v>
      </c>
      <c r="O31" s="311" t="s">
        <v>121</v>
      </c>
      <c r="P31" s="328">
        <v>0.12346869224014589</v>
      </c>
      <c r="Q31" s="328">
        <v>0.11991907704084422</v>
      </c>
      <c r="R31" s="328">
        <v>0.12189738250871832</v>
      </c>
      <c r="S31" s="328">
        <v>0.13799007841254601</v>
      </c>
      <c r="T31" s="324">
        <v>0.12176171726323615</v>
      </c>
      <c r="U31" s="324">
        <v>0.12176171726323615</v>
      </c>
      <c r="V31" s="324">
        <v>0.12176171726323615</v>
      </c>
      <c r="W31" s="324">
        <v>0.12176171726323615</v>
      </c>
      <c r="X31" s="324">
        <v>0.12176171726323615</v>
      </c>
      <c r="Y31" s="324">
        <v>0.12176171726323615</v>
      </c>
      <c r="Z31" s="324">
        <v>0.12176171726323615</v>
      </c>
    </row>
    <row r="32" spans="2:26" x14ac:dyDescent="0.25">
      <c r="B32" s="331" t="s">
        <v>122</v>
      </c>
      <c r="C32" s="319">
        <v>1829.6</v>
      </c>
      <c r="D32" s="320">
        <v>2107.5</v>
      </c>
      <c r="E32" s="320">
        <v>2023.4</v>
      </c>
      <c r="F32" s="321">
        <v>2173.3000000000002</v>
      </c>
      <c r="G32" s="322">
        <v>2377.0173413747548</v>
      </c>
      <c r="H32" s="322">
        <v>2426.8676021429987</v>
      </c>
      <c r="I32" s="322">
        <v>2462.3474546206262</v>
      </c>
      <c r="J32" s="322">
        <v>2514.4810145838605</v>
      </c>
      <c r="K32" s="322">
        <v>2563.6921467958555</v>
      </c>
      <c r="L32" s="322">
        <v>2612.5114825858427</v>
      </c>
      <c r="M32" s="322">
        <v>2661.4526559549763</v>
      </c>
      <c r="O32" s="311" t="s">
        <v>123</v>
      </c>
      <c r="P32" s="328">
        <v>0.14157593766201607</v>
      </c>
      <c r="Q32" s="328">
        <v>0.14494497936726272</v>
      </c>
      <c r="R32" s="328">
        <v>0.14069366412638371</v>
      </c>
      <c r="S32" s="328">
        <v>0.14189921518954285</v>
      </c>
      <c r="T32" s="324">
        <v>0.14227844908630133</v>
      </c>
      <c r="U32" s="324">
        <v>0.14245407694237266</v>
      </c>
      <c r="V32" s="324">
        <v>0.14183135133615016</v>
      </c>
      <c r="W32" s="324">
        <v>0.14211577313859175</v>
      </c>
      <c r="X32" s="324">
        <v>0.14216991262585399</v>
      </c>
      <c r="Y32" s="324">
        <v>0.14214277851074214</v>
      </c>
      <c r="Z32" s="324">
        <v>0.14206495390283452</v>
      </c>
    </row>
    <row r="33" spans="1:26" x14ac:dyDescent="0.25">
      <c r="B33" s="331" t="s">
        <v>124</v>
      </c>
      <c r="C33" s="319">
        <v>59.5</v>
      </c>
      <c r="D33" s="320">
        <v>25.8</v>
      </c>
      <c r="E33" s="320">
        <v>7</v>
      </c>
      <c r="F33" s="321">
        <v>10.9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O33" s="311" t="s">
        <v>125</v>
      </c>
      <c r="P33" s="328">
        <v>3.6536465849150448E-3</v>
      </c>
      <c r="Q33" s="328">
        <v>1.4106840177155668E-3</v>
      </c>
      <c r="R33" s="328">
        <v>3.9822731953191218E-4</v>
      </c>
      <c r="S33" s="328">
        <v>5.8142636155118158E-4</v>
      </c>
      <c r="T33" s="324">
        <v>0</v>
      </c>
      <c r="U33" s="324">
        <v>0</v>
      </c>
      <c r="V33" s="324">
        <v>0</v>
      </c>
      <c r="W33" s="324">
        <v>0</v>
      </c>
      <c r="X33" s="324">
        <v>0</v>
      </c>
      <c r="Y33" s="324">
        <v>0</v>
      </c>
      <c r="Z33" s="324">
        <v>0</v>
      </c>
    </row>
    <row r="34" spans="1:26" x14ac:dyDescent="0.25">
      <c r="B34" s="331" t="s">
        <v>126</v>
      </c>
      <c r="C34" s="319">
        <v>248.5</v>
      </c>
      <c r="D34" s="320">
        <v>496.2</v>
      </c>
      <c r="E34" s="320">
        <v>520.5</v>
      </c>
      <c r="F34" s="321">
        <v>597.6</v>
      </c>
      <c r="G34" s="322">
        <v>522.73435966026136</v>
      </c>
      <c r="H34" s="322">
        <v>533.03904346089041</v>
      </c>
      <c r="I34" s="322">
        <v>543.20644493189263</v>
      </c>
      <c r="J34" s="322">
        <v>553.59721759621823</v>
      </c>
      <c r="K34" s="322">
        <v>564.2167778181099</v>
      </c>
      <c r="L34" s="322">
        <v>575.07068223975978</v>
      </c>
      <c r="M34" s="322">
        <v>586.1646315802152</v>
      </c>
      <c r="O34" s="311" t="s">
        <v>127</v>
      </c>
      <c r="P34" s="328">
        <v>1.5259347501704011E-2</v>
      </c>
      <c r="Q34" s="328">
        <v>2.7131062387227293E-2</v>
      </c>
      <c r="R34" s="328">
        <v>2.9611045688051472E-2</v>
      </c>
      <c r="S34" s="328">
        <v>3.1877100336053767E-2</v>
      </c>
      <c r="T34" s="324">
        <v>2.5969638978259137E-2</v>
      </c>
      <c r="U34" s="324">
        <v>2.5969638978259137E-2</v>
      </c>
      <c r="V34" s="324">
        <v>2.5969638978259137E-2</v>
      </c>
      <c r="W34" s="324">
        <v>2.5969638978259137E-2</v>
      </c>
      <c r="X34" s="324">
        <v>2.5969638978259137E-2</v>
      </c>
      <c r="Y34" s="324">
        <v>2.5969638978259137E-2</v>
      </c>
      <c r="Z34" s="324">
        <v>2.5969638978259137E-2</v>
      </c>
    </row>
    <row r="35" spans="1:26" s="209" customFormat="1" x14ac:dyDescent="0.25">
      <c r="B35" s="209" t="s">
        <v>128</v>
      </c>
      <c r="C35" s="312">
        <v>4148.3</v>
      </c>
      <c r="D35" s="312">
        <v>4822.7</v>
      </c>
      <c r="E35" s="312">
        <v>4693.6000000000004</v>
      </c>
      <c r="F35" s="326">
        <v>5368.7000000000007</v>
      </c>
      <c r="G35" s="312">
        <v>5350.6534389458229</v>
      </c>
      <c r="H35" s="312">
        <v>5459.123109663552</v>
      </c>
      <c r="I35" s="312">
        <v>5552.4414253566429</v>
      </c>
      <c r="J35" s="312">
        <v>5663.6841219306316</v>
      </c>
      <c r="K35" s="312">
        <v>5773.305875775899</v>
      </c>
      <c r="L35" s="312">
        <v>5883.8689278365764</v>
      </c>
      <c r="M35" s="312">
        <v>5995.919341326914</v>
      </c>
    </row>
    <row r="36" spans="1:26" x14ac:dyDescent="0.25">
      <c r="F36" s="318"/>
    </row>
    <row r="37" spans="1:26" x14ac:dyDescent="0.25">
      <c r="B37" s="331" t="s">
        <v>129</v>
      </c>
      <c r="C37" s="319">
        <v>1716.8</v>
      </c>
      <c r="D37" s="320">
        <v>1831.8</v>
      </c>
      <c r="E37" s="320">
        <v>1674.2</v>
      </c>
      <c r="F37" s="321">
        <v>2123.6999999999998</v>
      </c>
      <c r="G37" s="322">
        <v>2146.423626202884</v>
      </c>
      <c r="H37" s="322">
        <v>2188.7361628890039</v>
      </c>
      <c r="I37" s="322">
        <v>2230.4849982795704</v>
      </c>
      <c r="J37" s="322">
        <v>2273.151028413321</v>
      </c>
      <c r="K37" s="322">
        <v>2316.7564936728977</v>
      </c>
      <c r="L37" s="322">
        <v>2361.3242104426899</v>
      </c>
      <c r="M37" s="322">
        <v>2406.8775867076965</v>
      </c>
      <c r="O37" s="311" t="s">
        <v>130</v>
      </c>
      <c r="P37" s="328">
        <v>0.13284738182015152</v>
      </c>
      <c r="Q37" s="328">
        <v>0.12598349381017881</v>
      </c>
      <c r="R37" s="328">
        <v>0.11641263837125215</v>
      </c>
      <c r="S37" s="328">
        <v>0.13866072944279764</v>
      </c>
      <c r="T37" s="324">
        <v>0.12847606086109503</v>
      </c>
      <c r="U37" s="324">
        <v>0.12847606086109503</v>
      </c>
      <c r="V37" s="324">
        <v>0.12847606086109503</v>
      </c>
      <c r="W37" s="324">
        <v>0.12847606086109503</v>
      </c>
      <c r="X37" s="324">
        <v>0.12847606086109503</v>
      </c>
      <c r="Y37" s="324">
        <v>0.12847606086109503</v>
      </c>
      <c r="Z37" s="324">
        <v>0.12847606086109503</v>
      </c>
    </row>
    <row r="38" spans="1:26" x14ac:dyDescent="0.25">
      <c r="B38" s="331" t="s">
        <v>131</v>
      </c>
      <c r="C38" s="319">
        <v>399.3</v>
      </c>
      <c r="D38" s="320">
        <v>470.4</v>
      </c>
      <c r="E38" s="320">
        <v>386.7</v>
      </c>
      <c r="F38" s="321">
        <v>656.8</v>
      </c>
      <c r="G38" s="322">
        <v>555.5955795302732</v>
      </c>
      <c r="H38" s="322">
        <v>566.54805790152022</v>
      </c>
      <c r="I38" s="322">
        <v>577.3546238144055</v>
      </c>
      <c r="J38" s="322">
        <v>588.39860294743085</v>
      </c>
      <c r="K38" s="322">
        <v>599.6857521596487</v>
      </c>
      <c r="L38" s="322">
        <v>611.22197740650654</v>
      </c>
      <c r="M38" s="322">
        <v>623.01333777756713</v>
      </c>
      <c r="O38" s="311" t="s">
        <v>132</v>
      </c>
      <c r="P38" s="328">
        <v>3.089815911043016E-2</v>
      </c>
      <c r="Q38" s="328">
        <v>3.2352132049518569E-2</v>
      </c>
      <c r="R38" s="328">
        <v>2.688852422539912E-2</v>
      </c>
      <c r="S38" s="328">
        <v>4.2883819323835518E-2</v>
      </c>
      <c r="T38" s="324">
        <v>3.3255658677295838E-2</v>
      </c>
      <c r="U38" s="324">
        <v>3.3255658677295838E-2</v>
      </c>
      <c r="V38" s="324">
        <v>3.3255658677295838E-2</v>
      </c>
      <c r="W38" s="324">
        <v>3.3255658677295838E-2</v>
      </c>
      <c r="X38" s="324">
        <v>3.3255658677295838E-2</v>
      </c>
      <c r="Y38" s="324">
        <v>3.3255658677295838E-2</v>
      </c>
      <c r="Z38" s="324">
        <v>3.3255658677295838E-2</v>
      </c>
    </row>
    <row r="39" spans="1:26" x14ac:dyDescent="0.25">
      <c r="B39" s="331" t="s">
        <v>133</v>
      </c>
      <c r="C39" s="319">
        <v>875.80000000000041</v>
      </c>
      <c r="D39" s="320">
        <v>1042.2</v>
      </c>
      <c r="E39" s="320">
        <v>1031.8</v>
      </c>
      <c r="F39" s="321">
        <v>1351.6</v>
      </c>
      <c r="G39" s="322">
        <v>1250.6769058009436</v>
      </c>
      <c r="H39" s="322">
        <v>1275.3315507709124</v>
      </c>
      <c r="I39" s="322">
        <v>1299.6577385884755</v>
      </c>
      <c r="J39" s="322">
        <v>1324.5183569207886</v>
      </c>
      <c r="K39" s="322">
        <v>1349.9263647814435</v>
      </c>
      <c r="L39" s="322">
        <v>1375.8950568084049</v>
      </c>
      <c r="M39" s="322">
        <v>1402.4380723531469</v>
      </c>
      <c r="O39" s="311" t="s">
        <v>134</v>
      </c>
      <c r="P39" s="328">
        <v>6.7770117077171912E-2</v>
      </c>
      <c r="Q39" s="328">
        <v>7.1678129298486937E-2</v>
      </c>
      <c r="R39" s="328">
        <v>7.1744451243255264E-2</v>
      </c>
      <c r="S39" s="328">
        <v>8.8248736598806457E-2</v>
      </c>
      <c r="T39" s="324">
        <v>7.4860358554430143E-2</v>
      </c>
      <c r="U39" s="324">
        <v>7.4860358554430143E-2</v>
      </c>
      <c r="V39" s="324">
        <v>7.4860358554430143E-2</v>
      </c>
      <c r="W39" s="324">
        <v>7.4860358554430143E-2</v>
      </c>
      <c r="X39" s="324">
        <v>7.4860358554430143E-2</v>
      </c>
      <c r="Y39" s="324">
        <v>7.4860358554430143E-2</v>
      </c>
      <c r="Z39" s="324">
        <v>7.4860358554430143E-2</v>
      </c>
    </row>
    <row r="40" spans="1:26" s="209" customFormat="1" x14ac:dyDescent="0.25">
      <c r="B40" s="332" t="s">
        <v>135</v>
      </c>
      <c r="C40" s="312">
        <v>2991.9000000000005</v>
      </c>
      <c r="D40" s="312">
        <v>3344.3999999999996</v>
      </c>
      <c r="E40" s="312">
        <v>3092.7</v>
      </c>
      <c r="F40" s="326">
        <v>4132.1000000000004</v>
      </c>
      <c r="G40" s="312">
        <v>3952.6961115341005</v>
      </c>
      <c r="H40" s="312">
        <v>4030.6157715614363</v>
      </c>
      <c r="I40" s="312">
        <v>4107.4973606824515</v>
      </c>
      <c r="J40" s="312">
        <v>4186.0679882815402</v>
      </c>
      <c r="K40" s="312">
        <v>4266.3686106139894</v>
      </c>
      <c r="L40" s="312">
        <v>4348.4412446576016</v>
      </c>
      <c r="M40" s="312">
        <v>4432.3289968384106</v>
      </c>
    </row>
    <row r="41" spans="1:26" x14ac:dyDescent="0.25">
      <c r="F41" s="318"/>
    </row>
    <row r="42" spans="1:26" x14ac:dyDescent="0.25">
      <c r="B42" s="311" t="s">
        <v>136</v>
      </c>
      <c r="C42" s="333">
        <v>1156.3999999999996</v>
      </c>
      <c r="D42" s="334">
        <v>1478.3000000000002</v>
      </c>
      <c r="E42" s="334">
        <v>1600.9000000000005</v>
      </c>
      <c r="F42" s="335">
        <v>1236.6000000000004</v>
      </c>
      <c r="G42" s="322">
        <v>1397.9573274117224</v>
      </c>
      <c r="H42" s="322">
        <v>1428.5073381021157</v>
      </c>
      <c r="I42" s="322">
        <v>1444.9440646741914</v>
      </c>
      <c r="J42" s="322">
        <v>1477.6161336490914</v>
      </c>
      <c r="K42" s="322">
        <v>1506.9372651619096</v>
      </c>
      <c r="L42" s="322">
        <v>1535.4276831789748</v>
      </c>
      <c r="M42" s="322">
        <v>1563.5903444885034</v>
      </c>
      <c r="O42" s="311" t="s">
        <v>137</v>
      </c>
      <c r="P42" s="328">
        <v>7.1009695979760618E-2</v>
      </c>
      <c r="Q42" s="328">
        <v>8.0830007108097776E-2</v>
      </c>
      <c r="R42" s="328">
        <v>9.1074587976948354E-2</v>
      </c>
      <c r="S42" s="328">
        <v>6.59625540086414E-2</v>
      </c>
      <c r="T42" s="328">
        <v>0.08</v>
      </c>
      <c r="U42" s="328">
        <v>0.08</v>
      </c>
      <c r="V42" s="328">
        <v>0.08</v>
      </c>
      <c r="W42" s="328">
        <v>0.08</v>
      </c>
      <c r="X42" s="328">
        <v>0.08</v>
      </c>
      <c r="Y42" s="328">
        <v>0.08</v>
      </c>
      <c r="Z42" s="328">
        <v>0.08</v>
      </c>
    </row>
    <row r="43" spans="1:26" x14ac:dyDescent="0.25">
      <c r="B43" s="209" t="s">
        <v>138</v>
      </c>
      <c r="C43" s="312">
        <v>0</v>
      </c>
      <c r="D43" s="312">
        <v>321.90000000000055</v>
      </c>
      <c r="E43" s="312">
        <v>122.60000000000036</v>
      </c>
      <c r="F43" s="326">
        <v>-364.30000000000018</v>
      </c>
      <c r="G43" s="312">
        <v>161.35732741172205</v>
      </c>
      <c r="H43" s="312">
        <v>30.550010690393265</v>
      </c>
      <c r="I43" s="312">
        <v>16.436726572075713</v>
      </c>
      <c r="J43" s="312">
        <v>32.672068974899958</v>
      </c>
      <c r="K43" s="312">
        <v>29.321131512818283</v>
      </c>
      <c r="L43" s="312">
        <v>28.490418017065167</v>
      </c>
      <c r="M43" s="312">
        <v>28.16266130952863</v>
      </c>
      <c r="O43" s="311" t="s">
        <v>139</v>
      </c>
      <c r="P43" s="323">
        <v>0</v>
      </c>
      <c r="Q43" s="328">
        <v>1.7600743616381462E-2</v>
      </c>
      <c r="R43" s="328">
        <v>6.9746670535160826E-3</v>
      </c>
      <c r="S43" s="328">
        <v>-1.9432442524137204E-2</v>
      </c>
      <c r="T43" s="328">
        <v>8.016292523993683E-3</v>
      </c>
      <c r="U43" s="328">
        <v>1.4883951900789437E-3</v>
      </c>
      <c r="V43" s="328">
        <v>7.8580778826120969E-4</v>
      </c>
      <c r="W43" s="328">
        <v>1.5326699791504319E-3</v>
      </c>
      <c r="X43" s="328">
        <v>1.3495862401798769E-3</v>
      </c>
      <c r="Y43" s="328">
        <v>1.2865998790986828E-3</v>
      </c>
      <c r="Z43" s="328">
        <v>1.2477282105946346E-3</v>
      </c>
    </row>
    <row r="46" spans="1:26" x14ac:dyDescent="0.25">
      <c r="A46" t="s">
        <v>0</v>
      </c>
      <c r="B46" s="209" t="s">
        <v>140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</row>
    <row r="47" spans="1:26" ht="17.25" x14ac:dyDescent="0.4">
      <c r="B47" s="217" t="s">
        <v>3</v>
      </c>
      <c r="C47" s="213" t="s">
        <v>2</v>
      </c>
      <c r="D47" s="213"/>
      <c r="E47" s="213"/>
      <c r="F47" s="313"/>
      <c r="G47" s="213" t="s">
        <v>2</v>
      </c>
      <c r="H47" s="215"/>
      <c r="I47" s="215"/>
      <c r="J47" s="215"/>
      <c r="K47" s="215"/>
      <c r="L47" s="215"/>
      <c r="M47" s="215"/>
    </row>
    <row r="48" spans="1:26" x14ac:dyDescent="0.25">
      <c r="B48" s="217"/>
      <c r="C48" s="218">
        <v>2018</v>
      </c>
      <c r="D48" s="218">
        <v>2019</v>
      </c>
      <c r="E48" s="218">
        <v>2020</v>
      </c>
      <c r="F48" s="314">
        <v>2021</v>
      </c>
      <c r="G48" s="220">
        <v>2022</v>
      </c>
      <c r="H48" s="220">
        <v>2023</v>
      </c>
      <c r="I48" s="220">
        <v>2024</v>
      </c>
      <c r="J48" s="220">
        <v>2025</v>
      </c>
      <c r="K48" s="220">
        <v>2026</v>
      </c>
      <c r="L48" s="220">
        <v>2027</v>
      </c>
      <c r="M48" s="220">
        <v>2028</v>
      </c>
      <c r="N48" s="315"/>
      <c r="O48" s="164"/>
      <c r="P48" s="316">
        <v>2018</v>
      </c>
      <c r="Q48" s="316">
        <v>2019</v>
      </c>
      <c r="R48" s="316">
        <v>2020</v>
      </c>
      <c r="S48" s="316">
        <v>2021</v>
      </c>
      <c r="T48" s="317">
        <v>2022</v>
      </c>
      <c r="U48" s="317">
        <v>2023</v>
      </c>
      <c r="V48" s="317">
        <v>2024</v>
      </c>
      <c r="W48" s="317">
        <v>2025</v>
      </c>
      <c r="X48" s="317">
        <v>2026</v>
      </c>
      <c r="Y48" s="317">
        <v>2027</v>
      </c>
      <c r="Z48" s="317">
        <v>2028</v>
      </c>
    </row>
    <row r="49" spans="2:26" ht="3" customHeight="1" x14ac:dyDescent="0.25">
      <c r="F49" s="318"/>
    </row>
    <row r="50" spans="2:26" x14ac:dyDescent="0.25">
      <c r="B50" t="s">
        <v>100</v>
      </c>
      <c r="C50" s="319">
        <v>9605.7000000000007</v>
      </c>
      <c r="D50" s="320">
        <v>11741.4</v>
      </c>
      <c r="E50" s="320">
        <v>7790</v>
      </c>
      <c r="F50" s="321">
        <v>8401</v>
      </c>
      <c r="G50" s="322">
        <v>9325.11</v>
      </c>
      <c r="H50" s="322">
        <v>9791.3655000000017</v>
      </c>
      <c r="I50" s="322">
        <v>10085.106465000003</v>
      </c>
      <c r="J50" s="322">
        <v>10387.659658950002</v>
      </c>
      <c r="K50" s="322">
        <v>10699.289448718502</v>
      </c>
      <c r="L50" s="322">
        <v>11020.268132180057</v>
      </c>
      <c r="M50" s="322">
        <v>11350.876176145459</v>
      </c>
      <c r="N50" s="210"/>
      <c r="Q50" s="323"/>
      <c r="R50" s="323"/>
      <c r="S50" s="323"/>
      <c r="T50" s="324"/>
      <c r="U50" s="324"/>
      <c r="V50" s="324"/>
      <c r="W50" s="324"/>
      <c r="X50" s="324"/>
      <c r="Y50" s="324"/>
      <c r="Z50" s="324"/>
    </row>
    <row r="51" spans="2:26" x14ac:dyDescent="0.25">
      <c r="B51" t="s">
        <v>101</v>
      </c>
      <c r="C51" s="319">
        <v>6537</v>
      </c>
      <c r="D51" s="320">
        <v>6524.2</v>
      </c>
      <c r="E51" s="320">
        <v>4190</v>
      </c>
      <c r="F51" s="321">
        <v>4434</v>
      </c>
      <c r="G51" s="322">
        <v>4921.7400000000007</v>
      </c>
      <c r="H51" s="322">
        <v>5167.8270000000011</v>
      </c>
      <c r="I51" s="322">
        <v>5374.5400800000016</v>
      </c>
      <c r="J51" s="322">
        <v>5589.5216832000015</v>
      </c>
      <c r="K51" s="322">
        <v>5813.1025505280013</v>
      </c>
      <c r="L51" s="322">
        <v>6045.6266525491219</v>
      </c>
      <c r="M51" s="322">
        <v>6287.4517186510866</v>
      </c>
      <c r="N51" s="325"/>
      <c r="Q51" s="323"/>
      <c r="R51" s="323"/>
      <c r="S51" s="323"/>
      <c r="T51" s="324"/>
      <c r="U51" s="324"/>
      <c r="V51" s="324"/>
      <c r="W51" s="324"/>
      <c r="X51" s="324"/>
      <c r="Y51" s="324"/>
      <c r="Z51" s="324"/>
    </row>
    <row r="52" spans="2:26" x14ac:dyDescent="0.25">
      <c r="B52" t="s">
        <v>102</v>
      </c>
      <c r="C52" s="319">
        <v>0</v>
      </c>
      <c r="D52" s="320">
        <v>0</v>
      </c>
      <c r="E52" s="320">
        <v>4750</v>
      </c>
      <c r="F52" s="321">
        <v>4983</v>
      </c>
      <c r="G52" s="322">
        <v>5531.13</v>
      </c>
      <c r="H52" s="322">
        <v>5752.3752000000004</v>
      </c>
      <c r="I52" s="322">
        <v>5867.4227040000005</v>
      </c>
      <c r="J52" s="322">
        <v>5984.7711580800005</v>
      </c>
      <c r="K52" s="322">
        <v>6104.4665812416006</v>
      </c>
      <c r="L52" s="322">
        <v>6226.5559128664327</v>
      </c>
      <c r="M52" s="322">
        <v>6351.0870311237613</v>
      </c>
      <c r="N52" s="325"/>
      <c r="Q52" s="323"/>
      <c r="R52" s="323"/>
      <c r="S52" s="323"/>
      <c r="T52" s="324"/>
      <c r="U52" s="324"/>
      <c r="V52" s="324"/>
      <c r="W52" s="324"/>
      <c r="X52" s="324"/>
      <c r="Y52" s="324"/>
      <c r="Z52" s="324"/>
    </row>
    <row r="53" spans="2:26" x14ac:dyDescent="0.25">
      <c r="B53" t="s">
        <v>103</v>
      </c>
      <c r="C53" s="319">
        <v>0</v>
      </c>
      <c r="D53" s="320">
        <v>0</v>
      </c>
      <c r="E53" s="320">
        <v>1102</v>
      </c>
      <c r="F53" s="321">
        <v>1255</v>
      </c>
      <c r="G53" s="322">
        <v>1418.1499999999999</v>
      </c>
      <c r="H53" s="322">
        <v>1460.6944999999998</v>
      </c>
      <c r="I53" s="322">
        <v>1489.9083899999998</v>
      </c>
      <c r="J53" s="322">
        <v>1519.7065577999999</v>
      </c>
      <c r="K53" s="322">
        <v>1550.1006889559999</v>
      </c>
      <c r="L53" s="322">
        <v>1581.1027027351199</v>
      </c>
      <c r="M53" s="322">
        <v>1612.7247567898223</v>
      </c>
      <c r="N53" s="325"/>
      <c r="Q53" s="323"/>
      <c r="R53" s="323"/>
      <c r="S53" s="323"/>
      <c r="T53" s="324"/>
      <c r="U53" s="324"/>
      <c r="V53" s="324"/>
      <c r="W53" s="324"/>
      <c r="X53" s="324"/>
      <c r="Y53" s="324"/>
      <c r="Z53" s="324"/>
    </row>
    <row r="54" spans="2:26" x14ac:dyDescent="0.25">
      <c r="B54" t="s">
        <v>104</v>
      </c>
      <c r="C54" s="319">
        <v>142.4</v>
      </c>
      <c r="D54" s="320">
        <v>23.4</v>
      </c>
      <c r="E54" s="320">
        <v>18.899999999999999</v>
      </c>
      <c r="F54" s="321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0</v>
      </c>
      <c r="L54" s="322">
        <v>0</v>
      </c>
      <c r="M54" s="322">
        <v>0</v>
      </c>
      <c r="N54" s="325"/>
      <c r="Q54" s="323"/>
      <c r="R54" s="323"/>
      <c r="S54" s="323"/>
      <c r="T54" s="324"/>
      <c r="U54" s="324"/>
      <c r="V54" s="324"/>
      <c r="W54" s="324"/>
      <c r="X54" s="324"/>
      <c r="Y54" s="324"/>
      <c r="Z54" s="324"/>
    </row>
    <row r="55" spans="2:26" x14ac:dyDescent="0.25">
      <c r="B55" t="s">
        <v>105</v>
      </c>
      <c r="C55" s="319">
        <v>0</v>
      </c>
      <c r="D55" s="320">
        <v>0</v>
      </c>
      <c r="E55" s="320">
        <v>-273</v>
      </c>
      <c r="F55" s="321">
        <v>-326</v>
      </c>
      <c r="G55" s="322">
        <v>-354.31092428711912</v>
      </c>
      <c r="H55" s="322">
        <v>-370.62778505408079</v>
      </c>
      <c r="I55" s="322">
        <v>-381.40473929498535</v>
      </c>
      <c r="J55" s="322">
        <v>-392.51544148132763</v>
      </c>
      <c r="K55" s="322">
        <v>-403.97080391401153</v>
      </c>
      <c r="L55" s="322">
        <v>-415.78211190326687</v>
      </c>
      <c r="M55" s="322">
        <v>-427.96103697745542</v>
      </c>
      <c r="N55" s="325"/>
      <c r="O55" t="s">
        <v>106</v>
      </c>
      <c r="Q55" s="323"/>
      <c r="R55" s="323">
        <v>-1.5530865461744576E-2</v>
      </c>
      <c r="S55" s="323">
        <v>-1.7389448978503228E-2</v>
      </c>
      <c r="T55" s="324">
        <v>-1.7000000000000001E-2</v>
      </c>
      <c r="U55" s="324">
        <v>-1.7000000000000001E-2</v>
      </c>
      <c r="V55" s="324">
        <v>-1.7000000000000001E-2</v>
      </c>
      <c r="W55" s="324">
        <v>-1.7000000000000001E-2</v>
      </c>
      <c r="X55" s="324">
        <v>-1.7000000000000001E-2</v>
      </c>
      <c r="Y55" s="324">
        <v>-1.7000000000000001E-2</v>
      </c>
      <c r="Z55" s="324">
        <v>-1.7000000000000001E-2</v>
      </c>
    </row>
    <row r="56" spans="2:26" x14ac:dyDescent="0.25">
      <c r="B56" s="209" t="s">
        <v>5</v>
      </c>
      <c r="C56" s="312">
        <v>16285.1</v>
      </c>
      <c r="D56" s="312">
        <v>18289</v>
      </c>
      <c r="E56" s="312">
        <v>17577.900000000001</v>
      </c>
      <c r="F56" s="326">
        <v>18747</v>
      </c>
      <c r="G56" s="312">
        <v>20841.819075712887</v>
      </c>
      <c r="H56" s="312">
        <v>21801.634414945926</v>
      </c>
      <c r="I56" s="312">
        <v>22435.572899705017</v>
      </c>
      <c r="J56" s="312">
        <v>23089.143616548681</v>
      </c>
      <c r="K56" s="312">
        <v>23762.988465530088</v>
      </c>
      <c r="L56" s="312">
        <v>24457.771288427462</v>
      </c>
      <c r="M56" s="312">
        <v>25174.178645732671</v>
      </c>
      <c r="N56" s="327"/>
      <c r="O56" s="209" t="s">
        <v>107</v>
      </c>
      <c r="P56" s="209"/>
      <c r="Q56" s="323">
        <v>0.12305113263044132</v>
      </c>
      <c r="R56" s="323">
        <v>-3.8881294767346364E-2</v>
      </c>
      <c r="S56" s="323">
        <v>6.6509651323536811E-2</v>
      </c>
      <c r="T56" s="328">
        <v>0.11174156268805069</v>
      </c>
      <c r="U56" s="328">
        <v>4.605237842945864E-2</v>
      </c>
      <c r="V56" s="328">
        <v>2.9077566970139745E-2</v>
      </c>
      <c r="W56" s="328">
        <v>2.9131001903332621E-2</v>
      </c>
      <c r="X56" s="328">
        <v>2.9184488613880122E-2</v>
      </c>
      <c r="Y56" s="328">
        <v>2.9238023824537329E-2</v>
      </c>
      <c r="Z56" s="328">
        <v>2.9291604245403446E-2</v>
      </c>
    </row>
    <row r="57" spans="2:26" x14ac:dyDescent="0.25">
      <c r="C57" s="329"/>
      <c r="F57" s="318"/>
    </row>
    <row r="58" spans="2:26" x14ac:dyDescent="0.25">
      <c r="B58" s="209" t="s">
        <v>108</v>
      </c>
      <c r="C58" s="312">
        <v>12923.1</v>
      </c>
      <c r="D58" s="312">
        <v>14540</v>
      </c>
      <c r="E58" s="312">
        <v>14381.6</v>
      </c>
      <c r="F58" s="326">
        <v>15315.8</v>
      </c>
      <c r="G58" s="312">
        <v>17298.709832841694</v>
      </c>
      <c r="H58" s="312">
        <v>18095.356564405116</v>
      </c>
      <c r="I58" s="312">
        <v>18621.525506755162</v>
      </c>
      <c r="J58" s="312">
        <v>19163.989201735403</v>
      </c>
      <c r="K58" s="312">
        <v>19723.280426389971</v>
      </c>
      <c r="L58" s="312">
        <v>20299.950169394793</v>
      </c>
      <c r="M58" s="312">
        <v>20894.568275958114</v>
      </c>
      <c r="N58" s="209"/>
      <c r="O58" s="209" t="s">
        <v>109</v>
      </c>
      <c r="P58" s="330">
        <v>0.79355361649606082</v>
      </c>
      <c r="Q58" s="330">
        <v>0.79501339603040078</v>
      </c>
      <c r="R58" s="330">
        <v>0.81816371694002121</v>
      </c>
      <c r="S58" s="330">
        <v>0.81697338240785189</v>
      </c>
      <c r="T58" s="330">
        <v>0.83</v>
      </c>
      <c r="U58" s="330">
        <v>0.83</v>
      </c>
      <c r="V58" s="330">
        <v>0.83</v>
      </c>
      <c r="W58" s="330">
        <v>0.83</v>
      </c>
      <c r="X58" s="330">
        <v>0.83</v>
      </c>
      <c r="Y58" s="330">
        <v>0.83</v>
      </c>
      <c r="Z58" s="330">
        <v>0.83</v>
      </c>
    </row>
    <row r="59" spans="2:26" x14ac:dyDescent="0.25">
      <c r="F59" s="318"/>
    </row>
    <row r="60" spans="2:26" x14ac:dyDescent="0.25">
      <c r="B60" s="209" t="s">
        <v>9</v>
      </c>
      <c r="C60" s="312">
        <v>3362</v>
      </c>
      <c r="D60" s="312">
        <v>3749</v>
      </c>
      <c r="E60" s="312">
        <v>3196.3000000000011</v>
      </c>
      <c r="F60" s="326">
        <v>3431.2000000000007</v>
      </c>
      <c r="G60" s="312">
        <v>3543.1092428711927</v>
      </c>
      <c r="H60" s="312">
        <v>3706.2778505408096</v>
      </c>
      <c r="I60" s="312">
        <v>3814.0473929498548</v>
      </c>
      <c r="J60" s="312">
        <v>3925.154414813278</v>
      </c>
      <c r="K60" s="312">
        <v>4039.7080391401178</v>
      </c>
      <c r="L60" s="312">
        <v>4157.8211190326692</v>
      </c>
      <c r="M60" s="312">
        <v>4279.6103697745566</v>
      </c>
      <c r="O60" s="209" t="s">
        <v>10</v>
      </c>
      <c r="P60" s="330">
        <v>0.20644638350393918</v>
      </c>
      <c r="Q60" s="330">
        <v>0.20498660396959922</v>
      </c>
      <c r="R60" s="330">
        <v>0.18183628305997876</v>
      </c>
      <c r="S60" s="330">
        <v>0.18302661759214811</v>
      </c>
      <c r="T60" s="330">
        <v>0.1700000000000001</v>
      </c>
      <c r="U60" s="330">
        <v>0.1700000000000001</v>
      </c>
      <c r="V60" s="330">
        <v>0.1700000000000001</v>
      </c>
      <c r="W60" s="330">
        <v>0.1700000000000001</v>
      </c>
      <c r="X60" s="330">
        <v>0.17000000000000012</v>
      </c>
      <c r="Y60" s="330">
        <v>0.17</v>
      </c>
      <c r="Z60" s="330">
        <v>0.1700000000000001</v>
      </c>
    </row>
    <row r="61" spans="2:26" x14ac:dyDescent="0.25">
      <c r="F61" s="318"/>
    </row>
    <row r="62" spans="2:26" x14ac:dyDescent="0.25">
      <c r="B62" s="311" t="s">
        <v>11</v>
      </c>
      <c r="C62" s="319">
        <v>1546.6</v>
      </c>
      <c r="D62" s="320">
        <v>1715.2</v>
      </c>
      <c r="E62" s="320">
        <v>1624.4</v>
      </c>
      <c r="F62" s="321">
        <v>1759.3</v>
      </c>
      <c r="G62" s="322">
        <v>1959.1309931170113</v>
      </c>
      <c r="H62" s="322">
        <v>2049.3536350049171</v>
      </c>
      <c r="I62" s="322">
        <v>2108.9438525722717</v>
      </c>
      <c r="J62" s="322">
        <v>2170.3794999555762</v>
      </c>
      <c r="K62" s="322">
        <v>2233.7209157598281</v>
      </c>
      <c r="L62" s="322">
        <v>2299.0305011121814</v>
      </c>
      <c r="M62" s="322">
        <v>2366.3727926988709</v>
      </c>
      <c r="O62" s="311" t="s">
        <v>110</v>
      </c>
      <c r="P62" s="328">
        <v>9.4970248877808541E-2</v>
      </c>
      <c r="Q62" s="328">
        <v>9.3783148340532557E-2</v>
      </c>
      <c r="R62" s="328">
        <v>9.2411493978234033E-2</v>
      </c>
      <c r="S62" s="328">
        <v>9.3844348429081986E-2</v>
      </c>
      <c r="T62" s="324">
        <v>9.4E-2</v>
      </c>
      <c r="U62" s="324">
        <v>9.4E-2</v>
      </c>
      <c r="V62" s="324">
        <v>9.4E-2</v>
      </c>
      <c r="W62" s="324">
        <v>9.4E-2</v>
      </c>
      <c r="X62" s="324">
        <v>9.4E-2</v>
      </c>
      <c r="Y62" s="324">
        <v>9.4E-2</v>
      </c>
      <c r="Z62" s="324">
        <v>9.4E-2</v>
      </c>
    </row>
    <row r="63" spans="2:26" x14ac:dyDescent="0.25">
      <c r="B63" s="311" t="s">
        <v>12</v>
      </c>
      <c r="C63" s="319">
        <v>300</v>
      </c>
      <c r="D63" s="320">
        <v>300</v>
      </c>
      <c r="E63" s="320">
        <v>300</v>
      </c>
      <c r="F63" s="321">
        <v>300</v>
      </c>
      <c r="G63" s="322">
        <v>333.4691052114062</v>
      </c>
      <c r="H63" s="322">
        <v>348.82615063913482</v>
      </c>
      <c r="I63" s="322">
        <v>358.9691663952803</v>
      </c>
      <c r="J63" s="322">
        <v>369.42629786477892</v>
      </c>
      <c r="K63" s="322">
        <v>380.20781544848143</v>
      </c>
      <c r="L63" s="322">
        <v>391.3243406148394</v>
      </c>
      <c r="M63" s="322">
        <v>402.78685833172273</v>
      </c>
      <c r="O63" s="311" t="s">
        <v>111</v>
      </c>
      <c r="P63" s="328">
        <v>1.8421747486966612E-2</v>
      </c>
      <c r="Q63" s="328">
        <v>1.6403302531576357E-2</v>
      </c>
      <c r="R63" s="328">
        <v>1.7066885122796235E-2</v>
      </c>
      <c r="S63" s="328">
        <v>1.6002560409665547E-2</v>
      </c>
      <c r="T63" s="324">
        <v>1.6E-2</v>
      </c>
      <c r="U63" s="324">
        <v>1.6E-2</v>
      </c>
      <c r="V63" s="324">
        <v>1.6E-2</v>
      </c>
      <c r="W63" s="324">
        <v>1.6E-2</v>
      </c>
      <c r="X63" s="324">
        <v>1.6E-2</v>
      </c>
      <c r="Y63" s="324">
        <v>1.6E-2</v>
      </c>
      <c r="Z63" s="324">
        <v>1.6E-2</v>
      </c>
    </row>
    <row r="64" spans="2:26" x14ac:dyDescent="0.25">
      <c r="B64" s="209" t="s">
        <v>13</v>
      </c>
      <c r="C64" s="312">
        <v>1846.6</v>
      </c>
      <c r="D64" s="312">
        <v>2015.2</v>
      </c>
      <c r="E64" s="312">
        <v>1924.4</v>
      </c>
      <c r="F64" s="326">
        <v>2059.3000000000002</v>
      </c>
      <c r="G64" s="312">
        <v>2292.6000983284175</v>
      </c>
      <c r="H64" s="312">
        <v>2398.1797856440521</v>
      </c>
      <c r="I64" s="312">
        <v>2467.913018967552</v>
      </c>
      <c r="J64" s="312">
        <v>2539.8057978203551</v>
      </c>
      <c r="K64" s="312">
        <v>2613.9287312083097</v>
      </c>
      <c r="L64" s="312">
        <v>2690.3548417270208</v>
      </c>
      <c r="M64" s="312">
        <v>2769.1596510305935</v>
      </c>
      <c r="O64" s="209" t="s">
        <v>112</v>
      </c>
      <c r="P64" s="330">
        <v>0.11339199636477515</v>
      </c>
      <c r="Q64" s="330">
        <v>0.11018645087210892</v>
      </c>
      <c r="R64" s="330">
        <v>0.10947837910103027</v>
      </c>
      <c r="S64" s="330">
        <v>0.10984690883874754</v>
      </c>
      <c r="T64" s="330">
        <v>0.11</v>
      </c>
      <c r="U64" s="330">
        <v>0.11000000000000001</v>
      </c>
      <c r="V64" s="330">
        <v>0.11</v>
      </c>
      <c r="W64" s="330">
        <v>0.11000000000000001</v>
      </c>
      <c r="X64" s="330">
        <v>0.11</v>
      </c>
      <c r="Y64" s="330">
        <v>0.11</v>
      </c>
      <c r="Z64" s="330">
        <v>0.10999999999999999</v>
      </c>
    </row>
    <row r="65" spans="2:26" x14ac:dyDescent="0.25">
      <c r="F65" s="318"/>
    </row>
    <row r="66" spans="2:26" x14ac:dyDescent="0.25">
      <c r="B66" s="209" t="s">
        <v>113</v>
      </c>
      <c r="C66" s="312">
        <v>1515.4</v>
      </c>
      <c r="D66" s="312">
        <v>1733.8</v>
      </c>
      <c r="E66" s="312">
        <v>1271.900000000001</v>
      </c>
      <c r="F66" s="326">
        <v>1371.9000000000005</v>
      </c>
      <c r="G66" s="312">
        <v>1250.5091445427752</v>
      </c>
      <c r="H66" s="312">
        <v>1308.0980648967575</v>
      </c>
      <c r="I66" s="312">
        <v>1346.1343739823028</v>
      </c>
      <c r="J66" s="312">
        <v>1385.3486169929229</v>
      </c>
      <c r="K66" s="312">
        <v>1425.779307931808</v>
      </c>
      <c r="L66" s="312">
        <v>1467.4662773056484</v>
      </c>
      <c r="M66" s="312">
        <v>1510.4507187439631</v>
      </c>
      <c r="O66" s="209" t="s">
        <v>15</v>
      </c>
      <c r="P66" s="330">
        <v>9.305438713916403E-2</v>
      </c>
      <c r="Q66" s="330">
        <v>9.4800153097490292E-2</v>
      </c>
      <c r="R66" s="330">
        <v>7.2357903958948505E-2</v>
      </c>
      <c r="S66" s="330">
        <v>7.3179708753400574E-2</v>
      </c>
      <c r="T66" s="330">
        <v>6.0000000000000095E-2</v>
      </c>
      <c r="U66" s="330">
        <v>6.0000000000000088E-2</v>
      </c>
      <c r="V66" s="330">
        <v>6.0000000000000081E-2</v>
      </c>
      <c r="W66" s="330">
        <v>6.0000000000000088E-2</v>
      </c>
      <c r="X66" s="330">
        <v>6.0000000000000116E-2</v>
      </c>
      <c r="Y66" s="330">
        <v>6.0000000000000026E-2</v>
      </c>
      <c r="Z66" s="330">
        <v>6.0000000000000116E-2</v>
      </c>
    </row>
    <row r="67" spans="2:26" x14ac:dyDescent="0.25">
      <c r="F67" s="318"/>
    </row>
    <row r="68" spans="2:26" x14ac:dyDescent="0.25">
      <c r="B68" t="s">
        <v>114</v>
      </c>
      <c r="C68" s="319">
        <v>874.5</v>
      </c>
      <c r="D68" s="320">
        <v>-276.8</v>
      </c>
      <c r="E68" s="320">
        <v>-163.5</v>
      </c>
      <c r="F68" s="321">
        <v>-243.4</v>
      </c>
      <c r="G68" s="322">
        <v>250.10182890855504</v>
      </c>
      <c r="H68" s="322">
        <v>261.61961297935153</v>
      </c>
      <c r="I68" s="322">
        <v>269.22687479646055</v>
      </c>
      <c r="J68" s="322">
        <v>277.06972339858459</v>
      </c>
      <c r="K68" s="322">
        <v>285.1558615863616</v>
      </c>
      <c r="L68" s="322">
        <v>293.49325546112971</v>
      </c>
      <c r="M68" s="322">
        <v>302.09014374879263</v>
      </c>
      <c r="O68" s="311" t="s">
        <v>115</v>
      </c>
      <c r="P68" s="328">
        <v>0.57707535964101886</v>
      </c>
      <c r="Q68" s="328">
        <v>-0.15964932518168187</v>
      </c>
      <c r="R68" s="328">
        <v>-0.12854784181146306</v>
      </c>
      <c r="S68" s="328">
        <v>-0.17741817916757774</v>
      </c>
      <c r="T68" s="324">
        <v>0.2</v>
      </c>
      <c r="U68" s="324">
        <v>0.2</v>
      </c>
      <c r="V68" s="324">
        <v>0.2</v>
      </c>
      <c r="W68" s="324">
        <v>0.2</v>
      </c>
      <c r="X68" s="324">
        <v>0.2</v>
      </c>
      <c r="Y68" s="324">
        <v>0.2</v>
      </c>
      <c r="Z68" s="324">
        <v>0.2</v>
      </c>
    </row>
    <row r="69" spans="2:26" x14ac:dyDescent="0.25">
      <c r="B69" s="209" t="s">
        <v>17</v>
      </c>
      <c r="C69" s="312">
        <v>640.90000000000009</v>
      </c>
      <c r="D69" s="312">
        <v>2010.6</v>
      </c>
      <c r="E69" s="312">
        <v>1435.400000000001</v>
      </c>
      <c r="F69" s="326">
        <v>1615.3000000000006</v>
      </c>
      <c r="G69" s="312">
        <v>1000.4073156342201</v>
      </c>
      <c r="H69" s="312">
        <v>1046.4784519174059</v>
      </c>
      <c r="I69" s="312">
        <v>1076.9074991858422</v>
      </c>
      <c r="J69" s="312">
        <v>1108.2788935943383</v>
      </c>
      <c r="K69" s="312">
        <v>1140.6234463454464</v>
      </c>
      <c r="L69" s="312">
        <v>1173.9730218445188</v>
      </c>
      <c r="M69" s="312">
        <v>1208.3605749951705</v>
      </c>
      <c r="O69" s="209"/>
    </row>
    <row r="70" spans="2:26" x14ac:dyDescent="0.25">
      <c r="F70" s="318"/>
    </row>
    <row r="71" spans="2:26" x14ac:dyDescent="0.25">
      <c r="B71" s="311" t="s">
        <v>116</v>
      </c>
      <c r="C71" s="319">
        <v>1252.2</v>
      </c>
      <c r="D71" s="320">
        <v>1511.2</v>
      </c>
      <c r="E71" s="320">
        <v>1487</v>
      </c>
      <c r="F71" s="321">
        <v>1460</v>
      </c>
      <c r="G71" s="322">
        <v>1677.7417617400347</v>
      </c>
      <c r="H71" s="322">
        <v>1774.6623434541514</v>
      </c>
      <c r="I71" s="322">
        <v>1819.3748161610151</v>
      </c>
      <c r="J71" s="322">
        <v>1852.1630628842343</v>
      </c>
      <c r="K71" s="322">
        <v>1920.1116672855414</v>
      </c>
      <c r="L71" s="322">
        <v>1978.1095139312226</v>
      </c>
      <c r="M71" s="322">
        <v>2032.7671730092923</v>
      </c>
      <c r="O71" s="311" t="s">
        <v>117</v>
      </c>
      <c r="P71" s="328">
        <v>7.6892374010598646E-2</v>
      </c>
      <c r="Q71" s="328">
        <v>8.262890261906064E-2</v>
      </c>
      <c r="R71" s="328">
        <v>8.4594860591993351E-2</v>
      </c>
      <c r="S71" s="328">
        <v>7.7879127327038999E-2</v>
      </c>
      <c r="T71" s="324">
        <v>8.0498816137172913E-2</v>
      </c>
      <c r="U71" s="324">
        <v>8.1400426668816472E-2</v>
      </c>
      <c r="V71" s="324">
        <v>8.109330768125543E-2</v>
      </c>
      <c r="W71" s="324">
        <v>8.0217919453570957E-2</v>
      </c>
      <c r="X71" s="324">
        <v>8.0802617485203954E-2</v>
      </c>
      <c r="Y71" s="324">
        <v>8.08785678222117E-2</v>
      </c>
      <c r="Z71" s="324">
        <v>8.0748103110560507E-2</v>
      </c>
    </row>
    <row r="72" spans="2:26" x14ac:dyDescent="0.25">
      <c r="F72" s="318"/>
    </row>
    <row r="73" spans="2:26" x14ac:dyDescent="0.25">
      <c r="B73" s="311" t="s">
        <v>118</v>
      </c>
      <c r="C73" s="319">
        <v>999.9</v>
      </c>
      <c r="D73" s="320">
        <v>1369.1</v>
      </c>
      <c r="E73" s="320">
        <v>978.1</v>
      </c>
      <c r="F73" s="321">
        <v>815.5</v>
      </c>
      <c r="G73" s="322">
        <v>1042.0909537856444</v>
      </c>
      <c r="H73" s="322">
        <v>1090.0817207472962</v>
      </c>
      <c r="I73" s="322">
        <v>1121.7786449852508</v>
      </c>
      <c r="J73" s="322">
        <v>1154.4571808274341</v>
      </c>
      <c r="K73" s="322">
        <v>1188.1494232765044</v>
      </c>
      <c r="L73" s="322">
        <v>1222.8885644213731</v>
      </c>
      <c r="M73" s="322">
        <v>1258.7089322866336</v>
      </c>
      <c r="O73" s="311" t="s">
        <v>119</v>
      </c>
      <c r="P73" s="328">
        <v>6.1399684374059724E-2</v>
      </c>
      <c r="Q73" s="328">
        <v>7.4859204986603964E-2</v>
      </c>
      <c r="R73" s="328">
        <v>5.564373446202333E-2</v>
      </c>
      <c r="S73" s="328">
        <v>4.3500293380274176E-2</v>
      </c>
      <c r="T73" s="324">
        <v>0.05</v>
      </c>
      <c r="U73" s="324">
        <v>0.05</v>
      </c>
      <c r="V73" s="324">
        <v>0.05</v>
      </c>
      <c r="W73" s="324">
        <v>0.05</v>
      </c>
      <c r="X73" s="324">
        <v>0.05</v>
      </c>
      <c r="Y73" s="324">
        <v>0.05</v>
      </c>
      <c r="Z73" s="324">
        <v>0.05</v>
      </c>
    </row>
    <row r="74" spans="2:26" x14ac:dyDescent="0.25">
      <c r="B74" s="311"/>
      <c r="F74" s="318"/>
    </row>
    <row r="75" spans="2:26" x14ac:dyDescent="0.25">
      <c r="B75" s="331" t="s">
        <v>120</v>
      </c>
      <c r="C75" s="319">
        <v>2010.7</v>
      </c>
      <c r="D75" s="320">
        <v>2193.1999999999998</v>
      </c>
      <c r="E75" s="320">
        <v>2142.6999999999998</v>
      </c>
      <c r="F75" s="321">
        <v>2586.9</v>
      </c>
      <c r="G75" s="322">
        <v>2537.7356815484741</v>
      </c>
      <c r="H75" s="322">
        <v>2654.6044455090846</v>
      </c>
      <c r="I75" s="322">
        <v>2731.7938840526053</v>
      </c>
      <c r="J75" s="322">
        <v>2811.3737768884544</v>
      </c>
      <c r="K75" s="322">
        <v>2893.4222828694164</v>
      </c>
      <c r="L75" s="322">
        <v>2978.0202325103996</v>
      </c>
      <c r="M75" s="322">
        <v>3065.2512225958985</v>
      </c>
      <c r="O75" s="311" t="s">
        <v>121</v>
      </c>
      <c r="P75" s="328">
        <v>0.12346869224014589</v>
      </c>
      <c r="Q75" s="328">
        <v>0.11991907704084422</v>
      </c>
      <c r="R75" s="328">
        <v>0.12189738250871832</v>
      </c>
      <c r="S75" s="328">
        <v>0.13799007841254601</v>
      </c>
      <c r="T75" s="324">
        <v>0.12176171726323615</v>
      </c>
      <c r="U75" s="324">
        <v>0.12176171726323615</v>
      </c>
      <c r="V75" s="324">
        <v>0.12176171726323615</v>
      </c>
      <c r="W75" s="324">
        <v>0.12176171726323615</v>
      </c>
      <c r="X75" s="324">
        <v>0.12176171726323615</v>
      </c>
      <c r="Y75" s="324">
        <v>0.12176171726323615</v>
      </c>
      <c r="Z75" s="324">
        <v>0.12176171726323615</v>
      </c>
    </row>
    <row r="76" spans="2:26" x14ac:dyDescent="0.25">
      <c r="B76" s="331" t="s">
        <v>122</v>
      </c>
      <c r="C76" s="319">
        <v>1829.6</v>
      </c>
      <c r="D76" s="320">
        <v>2107.5</v>
      </c>
      <c r="E76" s="320">
        <v>2023.4</v>
      </c>
      <c r="F76" s="321">
        <v>2173.3000000000002</v>
      </c>
      <c r="G76" s="322">
        <v>2461.2336062106669</v>
      </c>
      <c r="H76" s="322">
        <v>2577.7573163254347</v>
      </c>
      <c r="I76" s="322">
        <v>2641.1161265636729</v>
      </c>
      <c r="J76" s="322">
        <v>2723.5051418242506</v>
      </c>
      <c r="K76" s="322">
        <v>2804.0570549150784</v>
      </c>
      <c r="L76" s="322">
        <v>2885.4913207073864</v>
      </c>
      <c r="M76" s="322">
        <v>2968.3858789436181</v>
      </c>
      <c r="O76" s="311" t="s">
        <v>123</v>
      </c>
      <c r="P76" s="328">
        <v>0.14157593766201607</v>
      </c>
      <c r="Q76" s="328">
        <v>0.14494497936726272</v>
      </c>
      <c r="R76" s="328">
        <v>0.14069366412638371</v>
      </c>
      <c r="S76" s="328">
        <v>0.14189921518954285</v>
      </c>
      <c r="T76" s="324">
        <v>0.14227844908630133</v>
      </c>
      <c r="U76" s="324">
        <v>0.14245407694237266</v>
      </c>
      <c r="V76" s="324">
        <v>0.14183135133615016</v>
      </c>
      <c r="W76" s="324">
        <v>0.14211577313859175</v>
      </c>
      <c r="X76" s="324">
        <v>0.14216991262585399</v>
      </c>
      <c r="Y76" s="324">
        <v>0.14214277851074214</v>
      </c>
      <c r="Z76" s="324">
        <v>0.14206495390283452</v>
      </c>
    </row>
    <row r="77" spans="2:26" x14ac:dyDescent="0.25">
      <c r="B77" s="331" t="s">
        <v>124</v>
      </c>
      <c r="C77" s="319">
        <v>59.5</v>
      </c>
      <c r="D77" s="320">
        <v>25.8</v>
      </c>
      <c r="E77" s="320">
        <v>7</v>
      </c>
      <c r="F77" s="321">
        <v>10.9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O77" s="311" t="s">
        <v>125</v>
      </c>
      <c r="P77" s="328">
        <v>3.6536465849150448E-3</v>
      </c>
      <c r="Q77" s="328">
        <v>1.4106840177155668E-3</v>
      </c>
      <c r="R77" s="328">
        <v>3.9822731953191218E-4</v>
      </c>
      <c r="S77" s="328">
        <v>5.8142636155118158E-4</v>
      </c>
      <c r="T77" s="324">
        <v>0</v>
      </c>
      <c r="U77" s="324">
        <v>0</v>
      </c>
      <c r="V77" s="324">
        <v>0</v>
      </c>
      <c r="W77" s="324">
        <v>0</v>
      </c>
      <c r="X77" s="324">
        <v>0</v>
      </c>
      <c r="Y77" s="324">
        <v>0</v>
      </c>
      <c r="Z77" s="324">
        <v>0</v>
      </c>
    </row>
    <row r="78" spans="2:26" x14ac:dyDescent="0.25">
      <c r="B78" s="331" t="s">
        <v>126</v>
      </c>
      <c r="C78" s="319">
        <v>248.5</v>
      </c>
      <c r="D78" s="320">
        <v>496.2</v>
      </c>
      <c r="E78" s="320">
        <v>520.5</v>
      </c>
      <c r="F78" s="321">
        <v>597.6</v>
      </c>
      <c r="G78" s="322">
        <v>541.2545170464582</v>
      </c>
      <c r="H78" s="322">
        <v>566.1805748921355</v>
      </c>
      <c r="I78" s="322">
        <v>582.64372847575373</v>
      </c>
      <c r="J78" s="322">
        <v>599.61672403894579</v>
      </c>
      <c r="K78" s="322">
        <v>617.11623149435241</v>
      </c>
      <c r="L78" s="322">
        <v>635.15949057329306</v>
      </c>
      <c r="M78" s="322">
        <v>653.76433100387794</v>
      </c>
      <c r="O78" s="311" t="s">
        <v>127</v>
      </c>
      <c r="P78" s="328">
        <v>1.5259347501704011E-2</v>
      </c>
      <c r="Q78" s="328">
        <v>2.7131062387227293E-2</v>
      </c>
      <c r="R78" s="328">
        <v>2.9611045688051472E-2</v>
      </c>
      <c r="S78" s="328">
        <v>3.1877100336053767E-2</v>
      </c>
      <c r="T78" s="324">
        <v>2.5969638978259137E-2</v>
      </c>
      <c r="U78" s="324">
        <v>2.5969638978259137E-2</v>
      </c>
      <c r="V78" s="324">
        <v>2.5969638978259137E-2</v>
      </c>
      <c r="W78" s="324">
        <v>2.5969638978259137E-2</v>
      </c>
      <c r="X78" s="324">
        <v>2.5969638978259137E-2</v>
      </c>
      <c r="Y78" s="324">
        <v>2.5969638978259137E-2</v>
      </c>
      <c r="Z78" s="324">
        <v>2.5969638978259137E-2</v>
      </c>
    </row>
    <row r="79" spans="2:26" x14ac:dyDescent="0.25">
      <c r="B79" s="209" t="s">
        <v>128</v>
      </c>
      <c r="C79" s="312">
        <v>4148.3</v>
      </c>
      <c r="D79" s="312">
        <v>4822.7</v>
      </c>
      <c r="E79" s="312">
        <v>4693.6000000000004</v>
      </c>
      <c r="F79" s="326">
        <v>5368.7000000000007</v>
      </c>
      <c r="G79" s="312">
        <v>5540.2238048055988</v>
      </c>
      <c r="H79" s="312">
        <v>5798.5423367266549</v>
      </c>
      <c r="I79" s="312">
        <v>5955.5537390920326</v>
      </c>
      <c r="J79" s="312">
        <v>6134.4956427516508</v>
      </c>
      <c r="K79" s="312">
        <v>6314.5955692788466</v>
      </c>
      <c r="L79" s="312">
        <v>6498.6710437910788</v>
      </c>
      <c r="M79" s="312">
        <v>6687.4014325433945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</row>
    <row r="80" spans="2:26" x14ac:dyDescent="0.25">
      <c r="F80" s="318"/>
    </row>
    <row r="81" spans="1:26" x14ac:dyDescent="0.25">
      <c r="B81" s="331" t="s">
        <v>129</v>
      </c>
      <c r="C81" s="319">
        <v>1716.8</v>
      </c>
      <c r="D81" s="320">
        <v>1831.8</v>
      </c>
      <c r="E81" s="320">
        <v>1674.2</v>
      </c>
      <c r="F81" s="321">
        <v>2123.6999999999998</v>
      </c>
      <c r="G81" s="322">
        <v>2222.4700973025924</v>
      </c>
      <c r="H81" s="322">
        <v>2324.820131271727</v>
      </c>
      <c r="I81" s="322">
        <v>2392.4202443323097</v>
      </c>
      <c r="J81" s="322">
        <v>2462.1138430235255</v>
      </c>
      <c r="K81" s="322">
        <v>2533.9693764413223</v>
      </c>
      <c r="L81" s="322">
        <v>2608.0576334403618</v>
      </c>
      <c r="M81" s="322">
        <v>2684.4518254883001</v>
      </c>
      <c r="O81" s="311" t="s">
        <v>130</v>
      </c>
      <c r="P81" s="328">
        <v>0.13284738182015152</v>
      </c>
      <c r="Q81" s="328">
        <v>0.12598349381017881</v>
      </c>
      <c r="R81" s="328">
        <v>0.11641263837125215</v>
      </c>
      <c r="S81" s="328">
        <v>0.13866072944279764</v>
      </c>
      <c r="T81" s="324">
        <v>0.12847606086109503</v>
      </c>
      <c r="U81" s="324">
        <v>0.12847606086109503</v>
      </c>
      <c r="V81" s="324">
        <v>0.12847606086109503</v>
      </c>
      <c r="W81" s="324">
        <v>0.12847606086109503</v>
      </c>
      <c r="X81" s="324">
        <v>0.12847606086109503</v>
      </c>
      <c r="Y81" s="324">
        <v>0.12847606086109503</v>
      </c>
      <c r="Z81" s="324">
        <v>0.12847606086109503</v>
      </c>
    </row>
    <row r="82" spans="1:26" x14ac:dyDescent="0.25">
      <c r="B82" s="331" t="s">
        <v>131</v>
      </c>
      <c r="C82" s="319">
        <v>399.3</v>
      </c>
      <c r="D82" s="320">
        <v>470.4</v>
      </c>
      <c r="E82" s="320">
        <v>386.7</v>
      </c>
      <c r="F82" s="321">
        <v>656.8</v>
      </c>
      <c r="G82" s="322">
        <v>575.27998975856474</v>
      </c>
      <c r="H82" s="322">
        <v>601.77300154982117</v>
      </c>
      <c r="I82" s="322">
        <v>619.27109630320808</v>
      </c>
      <c r="J82" s="322">
        <v>637.31108378829572</v>
      </c>
      <c r="K82" s="322">
        <v>655.91068185661481</v>
      </c>
      <c r="L82" s="322">
        <v>675.08821399950705</v>
      </c>
      <c r="M82" s="322">
        <v>694.86263079471678</v>
      </c>
      <c r="O82" s="311" t="s">
        <v>132</v>
      </c>
      <c r="P82" s="328">
        <v>3.089815911043016E-2</v>
      </c>
      <c r="Q82" s="328">
        <v>3.2352132049518569E-2</v>
      </c>
      <c r="R82" s="328">
        <v>2.688852422539912E-2</v>
      </c>
      <c r="S82" s="328">
        <v>4.2883819323835518E-2</v>
      </c>
      <c r="T82" s="324">
        <v>3.3255658677295838E-2</v>
      </c>
      <c r="U82" s="324">
        <v>3.3255658677295838E-2</v>
      </c>
      <c r="V82" s="324">
        <v>3.3255658677295838E-2</v>
      </c>
      <c r="W82" s="324">
        <v>3.3255658677295838E-2</v>
      </c>
      <c r="X82" s="324">
        <v>3.3255658677295838E-2</v>
      </c>
      <c r="Y82" s="324">
        <v>3.3255658677295838E-2</v>
      </c>
      <c r="Z82" s="324">
        <v>3.3255658677295838E-2</v>
      </c>
    </row>
    <row r="83" spans="1:26" x14ac:dyDescent="0.25">
      <c r="B83" s="331" t="s">
        <v>133</v>
      </c>
      <c r="C83" s="319">
        <v>875.80000000000041</v>
      </c>
      <c r="D83" s="320">
        <v>1042.2</v>
      </c>
      <c r="E83" s="320">
        <v>1031.8</v>
      </c>
      <c r="F83" s="321">
        <v>1351.6</v>
      </c>
      <c r="G83" s="322">
        <v>1294.9876206155755</v>
      </c>
      <c r="H83" s="322">
        <v>1354.6248805816281</v>
      </c>
      <c r="I83" s="322">
        <v>1394.0140762661579</v>
      </c>
      <c r="J83" s="322">
        <v>1434.6231029751398</v>
      </c>
      <c r="K83" s="322">
        <v>1476.4918445891271</v>
      </c>
      <c r="L83" s="322">
        <v>1519.6615483179592</v>
      </c>
      <c r="M83" s="322">
        <v>1564.1748729782457</v>
      </c>
      <c r="O83" s="311" t="s">
        <v>134</v>
      </c>
      <c r="P83" s="328">
        <v>6.7770117077171912E-2</v>
      </c>
      <c r="Q83" s="328">
        <v>7.1678129298486937E-2</v>
      </c>
      <c r="R83" s="328">
        <v>7.1744451243255264E-2</v>
      </c>
      <c r="S83" s="328">
        <v>8.8248736598806457E-2</v>
      </c>
      <c r="T83" s="324">
        <v>7.4860358554430143E-2</v>
      </c>
      <c r="U83" s="324">
        <v>7.4860358554430143E-2</v>
      </c>
      <c r="V83" s="324">
        <v>7.4860358554430143E-2</v>
      </c>
      <c r="W83" s="324">
        <v>7.4860358554430143E-2</v>
      </c>
      <c r="X83" s="324">
        <v>7.4860358554430143E-2</v>
      </c>
      <c r="Y83" s="324">
        <v>7.4860358554430143E-2</v>
      </c>
      <c r="Z83" s="324">
        <v>7.4860358554430143E-2</v>
      </c>
    </row>
    <row r="84" spans="1:26" x14ac:dyDescent="0.25">
      <c r="B84" s="332" t="s">
        <v>135</v>
      </c>
      <c r="C84" s="312">
        <v>2991.9000000000005</v>
      </c>
      <c r="D84" s="312">
        <v>3344.3999999999996</v>
      </c>
      <c r="E84" s="312">
        <v>3092.7</v>
      </c>
      <c r="F84" s="326">
        <v>4132.1000000000004</v>
      </c>
      <c r="G84" s="312">
        <v>4092.7377076767325</v>
      </c>
      <c r="H84" s="312">
        <v>4281.2180134031769</v>
      </c>
      <c r="I84" s="312">
        <v>4405.7054169016756</v>
      </c>
      <c r="J84" s="312">
        <v>4534.0480297869608</v>
      </c>
      <c r="K84" s="312">
        <v>4666.3719028870637</v>
      </c>
      <c r="L84" s="312">
        <v>4802.8073957578281</v>
      </c>
      <c r="M84" s="312">
        <v>4943.4893292612624</v>
      </c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</row>
    <row r="85" spans="1:26" s="209" customFormat="1" x14ac:dyDescent="0.25">
      <c r="B85"/>
      <c r="C85"/>
      <c r="D85"/>
      <c r="E85"/>
      <c r="F85" s="31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x14ac:dyDescent="0.25">
      <c r="B86" s="311" t="s">
        <v>136</v>
      </c>
      <c r="C86" s="333">
        <v>1156.3999999999996</v>
      </c>
      <c r="D86" s="334">
        <v>1478.3000000000002</v>
      </c>
      <c r="E86" s="334">
        <v>1600.9000000000005</v>
      </c>
      <c r="F86" s="335">
        <v>1236.6000000000004</v>
      </c>
      <c r="G86" s="322">
        <v>1447.4860971288663</v>
      </c>
      <c r="H86" s="322">
        <v>1517.324323323478</v>
      </c>
      <c r="I86" s="322">
        <v>1549.8483221903571</v>
      </c>
      <c r="J86" s="322">
        <v>1600.4476129646901</v>
      </c>
      <c r="K86" s="322">
        <v>1648.2236663917829</v>
      </c>
      <c r="L86" s="322">
        <v>1695.8636480332507</v>
      </c>
      <c r="M86" s="322">
        <v>1743.9121032821322</v>
      </c>
      <c r="O86" s="311" t="s">
        <v>137</v>
      </c>
      <c r="P86" s="328">
        <v>7.1009695979760618E-2</v>
      </c>
      <c r="Q86" s="328">
        <v>8.0830007108097776E-2</v>
      </c>
      <c r="R86" s="328">
        <v>9.1074587976948354E-2</v>
      </c>
      <c r="S86" s="328">
        <v>6.59625540086414E-2</v>
      </c>
      <c r="T86" s="328">
        <v>0.08</v>
      </c>
      <c r="U86" s="328">
        <v>0.08</v>
      </c>
      <c r="V86" s="328">
        <v>0.08</v>
      </c>
      <c r="W86" s="328">
        <v>0.08</v>
      </c>
      <c r="X86" s="328">
        <v>0.08</v>
      </c>
      <c r="Y86" s="328">
        <v>0.08</v>
      </c>
      <c r="Z86" s="328">
        <v>0.08</v>
      </c>
    </row>
    <row r="87" spans="1:26" x14ac:dyDescent="0.25">
      <c r="B87" s="209" t="s">
        <v>138</v>
      </c>
      <c r="C87" s="312">
        <v>0</v>
      </c>
      <c r="D87" s="312">
        <v>321.90000000000055</v>
      </c>
      <c r="E87" s="312">
        <v>122.60000000000036</v>
      </c>
      <c r="F87" s="326">
        <v>-364.30000000000018</v>
      </c>
      <c r="G87" s="312">
        <v>210.88609712886591</v>
      </c>
      <c r="H87" s="312">
        <v>69.838226194611707</v>
      </c>
      <c r="I87" s="312">
        <v>32.523998866879083</v>
      </c>
      <c r="J87" s="312">
        <v>50.599290774332985</v>
      </c>
      <c r="K87" s="312">
        <v>47.776053427092847</v>
      </c>
      <c r="L87" s="312">
        <v>47.639981641467784</v>
      </c>
      <c r="M87" s="312">
        <v>48.04845524888151</v>
      </c>
      <c r="O87" s="311" t="s">
        <v>139</v>
      </c>
      <c r="P87" s="323">
        <v>0</v>
      </c>
      <c r="Q87" s="328">
        <v>1.7600743616381462E-2</v>
      </c>
      <c r="R87" s="328">
        <v>6.9746670535160826E-3</v>
      </c>
      <c r="S87" s="328">
        <v>-1.9432442524137204E-2</v>
      </c>
      <c r="T87" s="328">
        <v>1.011841127507977E-2</v>
      </c>
      <c r="U87" s="328">
        <v>3.2033481924059188E-3</v>
      </c>
      <c r="V87" s="328">
        <v>1.4496620617745271E-3</v>
      </c>
      <c r="W87" s="328">
        <v>2.1914754230237866E-3</v>
      </c>
      <c r="X87" s="328">
        <v>2.0105237814004506E-3</v>
      </c>
      <c r="Y87" s="328">
        <v>1.9478463953095067E-3</v>
      </c>
      <c r="Z87" s="328">
        <v>1.9086404337178369E-3</v>
      </c>
    </row>
    <row r="88" spans="1:26" x14ac:dyDescent="0.25">
      <c r="B88" s="209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O88" s="311"/>
      <c r="P88" s="323"/>
      <c r="Q88" s="328"/>
      <c r="R88" s="328"/>
      <c r="S88" s="328"/>
      <c r="T88" s="328"/>
      <c r="U88" s="328"/>
      <c r="V88" s="328"/>
      <c r="W88" s="328"/>
      <c r="X88" s="328"/>
      <c r="Y88" s="328"/>
      <c r="Z88" s="328"/>
    </row>
    <row r="89" spans="1:26" x14ac:dyDescent="0.25">
      <c r="B89" s="209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O89" s="311"/>
      <c r="P89" s="323"/>
      <c r="Q89" s="328"/>
      <c r="R89" s="328"/>
      <c r="S89" s="328"/>
      <c r="T89" s="328"/>
      <c r="U89" s="328"/>
      <c r="V89" s="328"/>
      <c r="W89" s="328"/>
      <c r="X89" s="328"/>
      <c r="Y89" s="328"/>
      <c r="Z89" s="328"/>
    </row>
    <row r="90" spans="1:26" x14ac:dyDescent="0.25">
      <c r="A90" t="s">
        <v>0</v>
      </c>
      <c r="B90" s="336" t="s">
        <v>141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</row>
    <row r="91" spans="1:26" ht="17.25" x14ac:dyDescent="0.4">
      <c r="B91" s="217" t="s">
        <v>3</v>
      </c>
      <c r="C91" s="213" t="s">
        <v>2</v>
      </c>
      <c r="D91" s="213"/>
      <c r="E91" s="213"/>
      <c r="F91" s="313"/>
      <c r="G91" s="213" t="s">
        <v>2</v>
      </c>
      <c r="H91" s="215"/>
      <c r="I91" s="215"/>
      <c r="J91" s="215"/>
      <c r="K91" s="215"/>
      <c r="L91" s="215"/>
      <c r="M91" s="215"/>
    </row>
    <row r="92" spans="1:26" x14ac:dyDescent="0.25">
      <c r="B92" s="217"/>
      <c r="C92" s="218">
        <v>2018</v>
      </c>
      <c r="D92" s="218">
        <v>2019</v>
      </c>
      <c r="E92" s="218">
        <v>2020</v>
      </c>
      <c r="F92" s="314">
        <v>2021</v>
      </c>
      <c r="G92" s="220">
        <v>2022</v>
      </c>
      <c r="H92" s="220">
        <v>2023</v>
      </c>
      <c r="I92" s="220">
        <v>2024</v>
      </c>
      <c r="J92" s="220">
        <v>2025</v>
      </c>
      <c r="K92" s="220">
        <v>2026</v>
      </c>
      <c r="L92" s="220">
        <v>2027</v>
      </c>
      <c r="M92" s="220">
        <v>2028</v>
      </c>
      <c r="N92" s="315"/>
      <c r="O92" s="164"/>
      <c r="P92" s="316">
        <v>2018</v>
      </c>
      <c r="Q92" s="316">
        <v>2019</v>
      </c>
      <c r="R92" s="316">
        <v>2020</v>
      </c>
      <c r="S92" s="316">
        <v>2021</v>
      </c>
      <c r="T92" s="317">
        <v>2022</v>
      </c>
      <c r="U92" s="317">
        <v>2023</v>
      </c>
      <c r="V92" s="317">
        <v>2024</v>
      </c>
      <c r="W92" s="317">
        <v>2025</v>
      </c>
      <c r="X92" s="317">
        <v>2026</v>
      </c>
      <c r="Y92" s="317">
        <v>2027</v>
      </c>
      <c r="Z92" s="317">
        <v>2028</v>
      </c>
    </row>
    <row r="93" spans="1:26" ht="3" customHeight="1" x14ac:dyDescent="0.25">
      <c r="F93" s="318"/>
    </row>
    <row r="94" spans="1:26" x14ac:dyDescent="0.25">
      <c r="B94" t="s">
        <v>100</v>
      </c>
      <c r="C94" s="319">
        <v>9605.7000000000007</v>
      </c>
      <c r="D94" s="320">
        <v>11741.4</v>
      </c>
      <c r="E94" s="320">
        <v>7790</v>
      </c>
      <c r="F94" s="321">
        <v>8401</v>
      </c>
      <c r="G94" s="322">
        <v>7812.9299999999994</v>
      </c>
      <c r="H94" s="322">
        <v>7812.9299999999994</v>
      </c>
      <c r="I94" s="322">
        <v>7812.9299999999994</v>
      </c>
      <c r="J94" s="322">
        <v>7812.9299999999994</v>
      </c>
      <c r="K94" s="322">
        <v>7812.9299999999994</v>
      </c>
      <c r="L94" s="322">
        <v>7812.9299999999994</v>
      </c>
      <c r="M94" s="322">
        <v>7812.9299999999994</v>
      </c>
      <c r="N94" s="210"/>
      <c r="Q94" s="323"/>
      <c r="R94" s="323"/>
      <c r="S94" s="323"/>
      <c r="T94" s="324"/>
      <c r="U94" s="324"/>
      <c r="V94" s="324"/>
      <c r="W94" s="324"/>
      <c r="X94" s="324"/>
      <c r="Y94" s="324"/>
      <c r="Z94" s="324"/>
    </row>
    <row r="95" spans="1:26" x14ac:dyDescent="0.25">
      <c r="B95" t="s">
        <v>101</v>
      </c>
      <c r="C95" s="319">
        <v>6537</v>
      </c>
      <c r="D95" s="320">
        <v>6524.2</v>
      </c>
      <c r="E95" s="320">
        <v>4190</v>
      </c>
      <c r="F95" s="321">
        <v>4434</v>
      </c>
      <c r="G95" s="322">
        <v>4123.62</v>
      </c>
      <c r="H95" s="322">
        <v>3999.9114</v>
      </c>
      <c r="I95" s="322">
        <v>3879.9140579999998</v>
      </c>
      <c r="J95" s="322">
        <v>3763.5166362599998</v>
      </c>
      <c r="K95" s="322">
        <v>3650.6111371721995</v>
      </c>
      <c r="L95" s="322">
        <v>3541.0928030570335</v>
      </c>
      <c r="M95" s="322">
        <v>3434.8600189653225</v>
      </c>
      <c r="N95" s="325"/>
      <c r="Q95" s="323"/>
      <c r="R95" s="323"/>
      <c r="S95" s="323"/>
      <c r="T95" s="324"/>
      <c r="U95" s="324"/>
      <c r="V95" s="324"/>
      <c r="W95" s="324"/>
      <c r="X95" s="324"/>
      <c r="Y95" s="324"/>
      <c r="Z95" s="324"/>
    </row>
    <row r="96" spans="1:26" x14ac:dyDescent="0.25">
      <c r="B96" t="s">
        <v>102</v>
      </c>
      <c r="C96" s="319">
        <v>0</v>
      </c>
      <c r="D96" s="320">
        <v>0</v>
      </c>
      <c r="E96" s="320">
        <v>4750</v>
      </c>
      <c r="F96" s="321">
        <v>4983</v>
      </c>
      <c r="G96" s="322">
        <v>4634.1899999999996</v>
      </c>
      <c r="H96" s="322">
        <v>4495.1642999999995</v>
      </c>
      <c r="I96" s="322">
        <v>4360.3093709999994</v>
      </c>
      <c r="J96" s="322">
        <v>4229.5000898699991</v>
      </c>
      <c r="K96" s="322">
        <v>4102.6150871738992</v>
      </c>
      <c r="L96" s="322">
        <v>3979.5366345586822</v>
      </c>
      <c r="M96" s="322">
        <v>3860.1505355219215</v>
      </c>
      <c r="N96" s="325"/>
      <c r="Q96" s="323"/>
      <c r="R96" s="323"/>
      <c r="S96" s="323"/>
      <c r="T96" s="324"/>
      <c r="U96" s="324"/>
      <c r="V96" s="324"/>
      <c r="W96" s="324"/>
      <c r="X96" s="324"/>
      <c r="Y96" s="324"/>
      <c r="Z96" s="324"/>
    </row>
    <row r="97" spans="2:26" x14ac:dyDescent="0.25">
      <c r="B97" t="s">
        <v>103</v>
      </c>
      <c r="C97" s="319">
        <v>0</v>
      </c>
      <c r="D97" s="320">
        <v>0</v>
      </c>
      <c r="E97" s="320">
        <v>1102</v>
      </c>
      <c r="F97" s="321">
        <v>1255</v>
      </c>
      <c r="G97" s="322">
        <v>1217.3499999999999</v>
      </c>
      <c r="H97" s="322">
        <v>1180.8294999999998</v>
      </c>
      <c r="I97" s="322">
        <v>1145.4046149999997</v>
      </c>
      <c r="J97" s="322">
        <v>1111.0424765499997</v>
      </c>
      <c r="K97" s="322">
        <v>1077.7112022534998</v>
      </c>
      <c r="L97" s="322">
        <v>1045.3798661858948</v>
      </c>
      <c r="M97" s="322">
        <v>1014.0184702003179</v>
      </c>
      <c r="N97" s="325"/>
      <c r="Q97" s="323"/>
      <c r="R97" s="323"/>
      <c r="S97" s="323"/>
      <c r="T97" s="324"/>
      <c r="U97" s="324"/>
      <c r="V97" s="324"/>
      <c r="W97" s="324"/>
      <c r="X97" s="324"/>
      <c r="Y97" s="324"/>
      <c r="Z97" s="324"/>
    </row>
    <row r="98" spans="2:26" x14ac:dyDescent="0.25">
      <c r="B98" t="s">
        <v>104</v>
      </c>
      <c r="C98" s="319">
        <v>142.4</v>
      </c>
      <c r="D98" s="320">
        <v>23.4</v>
      </c>
      <c r="E98" s="320">
        <v>18.899999999999999</v>
      </c>
      <c r="F98" s="321">
        <v>0</v>
      </c>
      <c r="G98" s="322">
        <v>0</v>
      </c>
      <c r="H98" s="322">
        <v>0</v>
      </c>
      <c r="I98" s="322">
        <v>0</v>
      </c>
      <c r="J98" s="322">
        <v>0</v>
      </c>
      <c r="K98" s="322">
        <v>0</v>
      </c>
      <c r="L98" s="322">
        <v>0</v>
      </c>
      <c r="M98" s="322">
        <v>0</v>
      </c>
      <c r="N98" s="325"/>
      <c r="Q98" s="323"/>
      <c r="R98" s="323"/>
      <c r="S98" s="323"/>
      <c r="T98" s="324"/>
      <c r="U98" s="324"/>
      <c r="V98" s="324"/>
      <c r="W98" s="324"/>
      <c r="X98" s="324"/>
      <c r="Y98" s="324"/>
      <c r="Z98" s="324"/>
    </row>
    <row r="99" spans="2:26" x14ac:dyDescent="0.25">
      <c r="B99" t="s">
        <v>105</v>
      </c>
      <c r="C99" s="319">
        <v>0</v>
      </c>
      <c r="D99" s="320">
        <v>0</v>
      </c>
      <c r="E99" s="320">
        <v>-273</v>
      </c>
      <c r="F99" s="321">
        <v>-326</v>
      </c>
      <c r="G99" s="322">
        <v>-297.34270403146508</v>
      </c>
      <c r="H99" s="322">
        <v>-292.34041140609634</v>
      </c>
      <c r="I99" s="322">
        <v>-287.48818755948872</v>
      </c>
      <c r="J99" s="322">
        <v>-282.78153042827927</v>
      </c>
      <c r="K99" s="322">
        <v>-278.21607301100607</v>
      </c>
      <c r="L99" s="322">
        <v>-273.78757931625114</v>
      </c>
      <c r="M99" s="322">
        <v>-269.49194043233882</v>
      </c>
      <c r="N99" s="325"/>
      <c r="O99" t="s">
        <v>106</v>
      </c>
      <c r="Q99" s="323"/>
      <c r="R99" s="323">
        <v>-1.5530865461744576E-2</v>
      </c>
      <c r="S99" s="323">
        <v>-1.7389448978503228E-2</v>
      </c>
      <c r="T99" s="324">
        <v>-1.7000000000000001E-2</v>
      </c>
      <c r="U99" s="324">
        <v>-1.7000000000000001E-2</v>
      </c>
      <c r="V99" s="324">
        <v>-1.7000000000000001E-2</v>
      </c>
      <c r="W99" s="324">
        <v>-1.7000000000000001E-2</v>
      </c>
      <c r="X99" s="324">
        <v>-1.7000000000000001E-2</v>
      </c>
      <c r="Y99" s="324">
        <v>-1.7000000000000001E-2</v>
      </c>
      <c r="Z99" s="324">
        <v>-1.7000000000000001E-2</v>
      </c>
    </row>
    <row r="100" spans="2:26" x14ac:dyDescent="0.25">
      <c r="B100" s="209" t="s">
        <v>5</v>
      </c>
      <c r="C100" s="312">
        <v>16285.1</v>
      </c>
      <c r="D100" s="312">
        <v>18289</v>
      </c>
      <c r="E100" s="312">
        <v>17577.900000000001</v>
      </c>
      <c r="F100" s="326">
        <v>18747</v>
      </c>
      <c r="G100" s="312">
        <v>17490.747295968533</v>
      </c>
      <c r="H100" s="312">
        <v>17196.4947885939</v>
      </c>
      <c r="I100" s="312">
        <v>16911.06985644051</v>
      </c>
      <c r="J100" s="312">
        <v>16634.207672251719</v>
      </c>
      <c r="K100" s="312">
        <v>16365.651353588592</v>
      </c>
      <c r="L100" s="312">
        <v>16105.151724485358</v>
      </c>
      <c r="M100" s="312">
        <v>15852.467084255222</v>
      </c>
      <c r="N100" s="327"/>
      <c r="O100" s="209" t="s">
        <v>107</v>
      </c>
      <c r="P100" s="209"/>
      <c r="Q100" s="323">
        <v>0.12305113263044132</v>
      </c>
      <c r="R100" s="323">
        <v>-3.8881294767346364E-2</v>
      </c>
      <c r="S100" s="323">
        <v>6.6509651323536811E-2</v>
      </c>
      <c r="T100" s="328">
        <v>-6.7010865953564203E-2</v>
      </c>
      <c r="U100" s="328">
        <v>-1.682332392066832E-2</v>
      </c>
      <c r="V100" s="328">
        <v>-1.6597855299133824E-2</v>
      </c>
      <c r="W100" s="328">
        <v>-1.6371653983993761E-2</v>
      </c>
      <c r="X100" s="328">
        <v>-1.6144821800627041E-2</v>
      </c>
      <c r="Y100" s="328">
        <v>-1.591746172975339E-2</v>
      </c>
      <c r="Z100" s="328">
        <v>-1.5689677722561801E-2</v>
      </c>
    </row>
    <row r="101" spans="2:26" x14ac:dyDescent="0.25">
      <c r="C101" s="329"/>
      <c r="F101" s="318"/>
    </row>
    <row r="102" spans="2:26" x14ac:dyDescent="0.25">
      <c r="B102" s="209" t="s">
        <v>108</v>
      </c>
      <c r="C102" s="312">
        <v>12923.1</v>
      </c>
      <c r="D102" s="312">
        <v>14540</v>
      </c>
      <c r="E102" s="312">
        <v>14381.6</v>
      </c>
      <c r="F102" s="326">
        <v>15315.8</v>
      </c>
      <c r="G102" s="312">
        <v>14517.320255653882</v>
      </c>
      <c r="H102" s="312">
        <v>14273.090674532936</v>
      </c>
      <c r="I102" s="312">
        <v>14036.187980845623</v>
      </c>
      <c r="J102" s="312">
        <v>13806.392367968927</v>
      </c>
      <c r="K102" s="312">
        <v>13583.49062347853</v>
      </c>
      <c r="L102" s="312">
        <v>13367.275931322847</v>
      </c>
      <c r="M102" s="312">
        <v>13157.547679931833</v>
      </c>
      <c r="N102" s="209"/>
      <c r="O102" s="209" t="s">
        <v>109</v>
      </c>
      <c r="P102" s="330">
        <v>0.79355361649606082</v>
      </c>
      <c r="Q102" s="330">
        <v>0.79501339603040078</v>
      </c>
      <c r="R102" s="330">
        <v>0.81816371694002121</v>
      </c>
      <c r="S102" s="330">
        <v>0.81697338240785189</v>
      </c>
      <c r="T102" s="330">
        <v>0.83</v>
      </c>
      <c r="U102" s="330">
        <v>0.83</v>
      </c>
      <c r="V102" s="330">
        <v>0.83</v>
      </c>
      <c r="W102" s="330">
        <v>0.83</v>
      </c>
      <c r="X102" s="330">
        <v>0.83</v>
      </c>
      <c r="Y102" s="330">
        <v>0.83</v>
      </c>
      <c r="Z102" s="330">
        <v>0.83</v>
      </c>
    </row>
    <row r="103" spans="2:26" x14ac:dyDescent="0.25">
      <c r="F103" s="318"/>
    </row>
    <row r="104" spans="2:26" x14ac:dyDescent="0.25">
      <c r="B104" s="209" t="s">
        <v>9</v>
      </c>
      <c r="C104" s="312">
        <v>3362</v>
      </c>
      <c r="D104" s="312">
        <v>3749</v>
      </c>
      <c r="E104" s="312">
        <v>3196.3000000000011</v>
      </c>
      <c r="F104" s="326">
        <v>3431.2000000000007</v>
      </c>
      <c r="G104" s="312">
        <v>2973.4270403146511</v>
      </c>
      <c r="H104" s="312">
        <v>2923.4041140609643</v>
      </c>
      <c r="I104" s="312">
        <v>2874.8818755948869</v>
      </c>
      <c r="J104" s="312">
        <v>2827.8153042827926</v>
      </c>
      <c r="K104" s="312">
        <v>2782.1607301100612</v>
      </c>
      <c r="L104" s="312">
        <v>2737.8757931625114</v>
      </c>
      <c r="M104" s="312">
        <v>2694.9194043233892</v>
      </c>
      <c r="O104" s="209" t="s">
        <v>10</v>
      </c>
      <c r="P104" s="330">
        <v>0.20644638350393918</v>
      </c>
      <c r="Q104" s="330">
        <v>0.20498660396959922</v>
      </c>
      <c r="R104" s="330">
        <v>0.18183628305997876</v>
      </c>
      <c r="S104" s="330">
        <v>0.18302661759214811</v>
      </c>
      <c r="T104" s="330">
        <v>0.17000000000000004</v>
      </c>
      <c r="U104" s="330">
        <v>0.17000000000000007</v>
      </c>
      <c r="V104" s="330">
        <v>0.17</v>
      </c>
      <c r="W104" s="330">
        <v>0.17</v>
      </c>
      <c r="X104" s="330">
        <v>0.17000000000000004</v>
      </c>
      <c r="Y104" s="330">
        <v>0.17000000000000004</v>
      </c>
      <c r="Z104" s="330">
        <v>0.1700000000000001</v>
      </c>
    </row>
    <row r="105" spans="2:26" x14ac:dyDescent="0.25">
      <c r="F105" s="318"/>
    </row>
    <row r="106" spans="2:26" x14ac:dyDescent="0.25">
      <c r="B106" s="311" t="s">
        <v>11</v>
      </c>
      <c r="C106" s="319">
        <v>1546.6</v>
      </c>
      <c r="D106" s="320">
        <v>1715.2</v>
      </c>
      <c r="E106" s="320">
        <v>1624.4</v>
      </c>
      <c r="F106" s="321">
        <v>1759.3</v>
      </c>
      <c r="G106" s="322">
        <v>1644.1302458210421</v>
      </c>
      <c r="H106" s="322">
        <v>1616.4705101278266</v>
      </c>
      <c r="I106" s="322">
        <v>1589.6405665054081</v>
      </c>
      <c r="J106" s="322">
        <v>1563.6155211916616</v>
      </c>
      <c r="K106" s="322">
        <v>1538.3712272373275</v>
      </c>
      <c r="L106" s="322">
        <v>1513.8842621016238</v>
      </c>
      <c r="M106" s="322">
        <v>1490.1319059199909</v>
      </c>
      <c r="O106" s="311" t="s">
        <v>110</v>
      </c>
      <c r="P106" s="328">
        <v>9.4970248877808541E-2</v>
      </c>
      <c r="Q106" s="328">
        <v>9.3783148340532557E-2</v>
      </c>
      <c r="R106" s="328">
        <v>9.2411493978234033E-2</v>
      </c>
      <c r="S106" s="328">
        <v>9.3844348429081986E-2</v>
      </c>
      <c r="T106" s="324">
        <v>9.4E-2</v>
      </c>
      <c r="U106" s="324">
        <v>9.4E-2</v>
      </c>
      <c r="V106" s="324">
        <v>9.4E-2</v>
      </c>
      <c r="W106" s="324">
        <v>9.4E-2</v>
      </c>
      <c r="X106" s="324">
        <v>9.4E-2</v>
      </c>
      <c r="Y106" s="324">
        <v>9.4E-2</v>
      </c>
      <c r="Z106" s="324">
        <v>9.4E-2</v>
      </c>
    </row>
    <row r="107" spans="2:26" x14ac:dyDescent="0.25">
      <c r="B107" s="311" t="s">
        <v>12</v>
      </c>
      <c r="C107" s="319">
        <v>300</v>
      </c>
      <c r="D107" s="320">
        <v>300</v>
      </c>
      <c r="E107" s="320">
        <v>300</v>
      </c>
      <c r="F107" s="321">
        <v>300</v>
      </c>
      <c r="G107" s="322">
        <v>279.85195673549651</v>
      </c>
      <c r="H107" s="322">
        <v>275.14391661750238</v>
      </c>
      <c r="I107" s="322">
        <v>270.57711770304815</v>
      </c>
      <c r="J107" s="322">
        <v>266.14732275602751</v>
      </c>
      <c r="K107" s="322">
        <v>261.85042165741748</v>
      </c>
      <c r="L107" s="322">
        <v>257.68242759176576</v>
      </c>
      <c r="M107" s="322">
        <v>253.63947334808356</v>
      </c>
      <c r="O107" s="311" t="s">
        <v>111</v>
      </c>
      <c r="P107" s="328">
        <v>1.8421747486966612E-2</v>
      </c>
      <c r="Q107" s="328">
        <v>1.6403302531576357E-2</v>
      </c>
      <c r="R107" s="328">
        <v>1.7066885122796235E-2</v>
      </c>
      <c r="S107" s="328">
        <v>1.6002560409665547E-2</v>
      </c>
      <c r="T107" s="324">
        <v>1.6E-2</v>
      </c>
      <c r="U107" s="324">
        <v>1.6E-2</v>
      </c>
      <c r="V107" s="324">
        <v>1.6E-2</v>
      </c>
      <c r="W107" s="324">
        <v>1.6E-2</v>
      </c>
      <c r="X107" s="324">
        <v>1.6E-2</v>
      </c>
      <c r="Y107" s="324">
        <v>1.6E-2</v>
      </c>
      <c r="Z107" s="324">
        <v>1.6E-2</v>
      </c>
    </row>
    <row r="108" spans="2:26" x14ac:dyDescent="0.25">
      <c r="B108" s="209" t="s">
        <v>13</v>
      </c>
      <c r="C108" s="312">
        <v>1846.6</v>
      </c>
      <c r="D108" s="312">
        <v>2015.2</v>
      </c>
      <c r="E108" s="312">
        <v>1924.4</v>
      </c>
      <c r="F108" s="326">
        <v>2059.3000000000002</v>
      </c>
      <c r="G108" s="312">
        <v>1923.9822025565386</v>
      </c>
      <c r="H108" s="312">
        <v>1891.614426745329</v>
      </c>
      <c r="I108" s="312">
        <v>1860.2176842084561</v>
      </c>
      <c r="J108" s="312">
        <v>1829.7628439476891</v>
      </c>
      <c r="K108" s="312">
        <v>1800.2216488947449</v>
      </c>
      <c r="L108" s="312">
        <v>1771.5666896933894</v>
      </c>
      <c r="M108" s="312">
        <v>1743.7713792680745</v>
      </c>
      <c r="O108" s="209" t="s">
        <v>112</v>
      </c>
      <c r="P108" s="330">
        <v>0.11339199636477515</v>
      </c>
      <c r="Q108" s="330">
        <v>0.11018645087210892</v>
      </c>
      <c r="R108" s="330">
        <v>0.10947837910103027</v>
      </c>
      <c r="S108" s="330">
        <v>0.10984690883874754</v>
      </c>
      <c r="T108" s="330">
        <v>0.11</v>
      </c>
      <c r="U108" s="330">
        <v>0.11</v>
      </c>
      <c r="V108" s="330">
        <v>0.11</v>
      </c>
      <c r="W108" s="330">
        <v>0.11</v>
      </c>
      <c r="X108" s="330">
        <v>0.10999999999999999</v>
      </c>
      <c r="Y108" s="330">
        <v>0.11</v>
      </c>
      <c r="Z108" s="330">
        <v>0.11</v>
      </c>
    </row>
    <row r="109" spans="2:26" x14ac:dyDescent="0.25">
      <c r="F109" s="318"/>
    </row>
    <row r="110" spans="2:26" x14ac:dyDescent="0.25">
      <c r="B110" s="209" t="s">
        <v>113</v>
      </c>
      <c r="C110" s="312">
        <v>1515.4</v>
      </c>
      <c r="D110" s="312">
        <v>1733.8</v>
      </c>
      <c r="E110" s="312">
        <v>1271.900000000001</v>
      </c>
      <c r="F110" s="326">
        <v>1371.9000000000005</v>
      </c>
      <c r="G110" s="312">
        <v>1049.4448377581125</v>
      </c>
      <c r="H110" s="312">
        <v>1031.7896873156353</v>
      </c>
      <c r="I110" s="312">
        <v>1014.6641913864307</v>
      </c>
      <c r="J110" s="312">
        <v>998.05246033510343</v>
      </c>
      <c r="K110" s="312">
        <v>981.93908121531626</v>
      </c>
      <c r="L110" s="312">
        <v>966.30910346912196</v>
      </c>
      <c r="M110" s="312">
        <v>951.14802505531475</v>
      </c>
      <c r="O110" s="209" t="s">
        <v>15</v>
      </c>
      <c r="P110" s="330">
        <v>9.305438713916403E-2</v>
      </c>
      <c r="Q110" s="330">
        <v>9.4800153097490292E-2</v>
      </c>
      <c r="R110" s="330">
        <v>7.2357903958948505E-2</v>
      </c>
      <c r="S110" s="330">
        <v>7.3179708753400574E-2</v>
      </c>
      <c r="T110" s="330">
        <v>6.0000000000000032E-2</v>
      </c>
      <c r="U110" s="330">
        <v>6.0000000000000074E-2</v>
      </c>
      <c r="V110" s="330">
        <v>6.0000000000000005E-2</v>
      </c>
      <c r="W110" s="330">
        <v>6.0000000000000019E-2</v>
      </c>
      <c r="X110" s="330">
        <v>6.0000000000000046E-2</v>
      </c>
      <c r="Y110" s="330">
        <v>6.0000000000000026E-2</v>
      </c>
      <c r="Z110" s="330">
        <v>6.0000000000000088E-2</v>
      </c>
    </row>
    <row r="111" spans="2:26" x14ac:dyDescent="0.25">
      <c r="F111" s="318"/>
    </row>
    <row r="112" spans="2:26" x14ac:dyDescent="0.25">
      <c r="B112" t="s">
        <v>114</v>
      </c>
      <c r="C112" s="319">
        <v>874.5</v>
      </c>
      <c r="D112" s="320">
        <v>-276.8</v>
      </c>
      <c r="E112" s="320">
        <v>-163.5</v>
      </c>
      <c r="F112" s="321">
        <v>-243.4</v>
      </c>
      <c r="G112" s="322">
        <v>209.8889675516225</v>
      </c>
      <c r="H112" s="322">
        <v>206.35793746312709</v>
      </c>
      <c r="I112" s="322">
        <v>202.93283827728615</v>
      </c>
      <c r="J112" s="322">
        <v>199.61049206702069</v>
      </c>
      <c r="K112" s="322">
        <v>196.38781624306327</v>
      </c>
      <c r="L112" s="322">
        <v>193.2618206938244</v>
      </c>
      <c r="M112" s="322">
        <v>190.22960501106297</v>
      </c>
      <c r="O112" s="311" t="s">
        <v>115</v>
      </c>
      <c r="P112" s="328">
        <v>0.57707535964101886</v>
      </c>
      <c r="Q112" s="328">
        <v>-0.15964932518168187</v>
      </c>
      <c r="R112" s="328">
        <v>-0.12854784181146306</v>
      </c>
      <c r="S112" s="328">
        <v>-0.17741817916757774</v>
      </c>
      <c r="T112" s="324">
        <v>0.2</v>
      </c>
      <c r="U112" s="324">
        <v>0.2</v>
      </c>
      <c r="V112" s="324">
        <v>0.2</v>
      </c>
      <c r="W112" s="324">
        <v>0.2</v>
      </c>
      <c r="X112" s="324">
        <v>0.2</v>
      </c>
      <c r="Y112" s="324">
        <v>0.2</v>
      </c>
      <c r="Z112" s="324">
        <v>0.2</v>
      </c>
    </row>
    <row r="113" spans="2:26" x14ac:dyDescent="0.25">
      <c r="B113" s="209" t="s">
        <v>17</v>
      </c>
      <c r="C113" s="312">
        <v>640.90000000000009</v>
      </c>
      <c r="D113" s="312">
        <v>2010.6</v>
      </c>
      <c r="E113" s="312">
        <v>1435.400000000001</v>
      </c>
      <c r="F113" s="326">
        <v>1615.3000000000006</v>
      </c>
      <c r="G113" s="312">
        <v>839.55587020649</v>
      </c>
      <c r="H113" s="312">
        <v>825.43174985250823</v>
      </c>
      <c r="I113" s="312">
        <v>811.73135310914461</v>
      </c>
      <c r="J113" s="312">
        <v>798.44196826808275</v>
      </c>
      <c r="K113" s="312">
        <v>785.55126497225297</v>
      </c>
      <c r="L113" s="312">
        <v>773.04728277529762</v>
      </c>
      <c r="M113" s="312">
        <v>760.91842004425177</v>
      </c>
      <c r="O113" s="209"/>
    </row>
    <row r="114" spans="2:26" x14ac:dyDescent="0.25">
      <c r="F114" s="318"/>
    </row>
    <row r="115" spans="2:26" x14ac:dyDescent="0.25">
      <c r="B115" s="311" t="s">
        <v>116</v>
      </c>
      <c r="C115" s="319">
        <v>1252.2</v>
      </c>
      <c r="D115" s="320">
        <v>1511.2</v>
      </c>
      <c r="E115" s="320">
        <v>1487</v>
      </c>
      <c r="F115" s="321">
        <v>1460</v>
      </c>
      <c r="G115" s="322">
        <v>1407.9844506799252</v>
      </c>
      <c r="H115" s="322">
        <v>1399.8020129996223</v>
      </c>
      <c r="I115" s="322">
        <v>1371.3745910875343</v>
      </c>
      <c r="J115" s="322">
        <v>1334.3615312266604</v>
      </c>
      <c r="K115" s="322">
        <v>1322.3874662202293</v>
      </c>
      <c r="L115" s="322">
        <v>1302.5616060357988</v>
      </c>
      <c r="M115" s="322">
        <v>1280.0566466762073</v>
      </c>
      <c r="O115" s="311" t="s">
        <v>117</v>
      </c>
      <c r="P115" s="328">
        <v>7.6892374010598646E-2</v>
      </c>
      <c r="Q115" s="328">
        <v>8.262890261906064E-2</v>
      </c>
      <c r="R115" s="328">
        <v>8.4594860591993351E-2</v>
      </c>
      <c r="S115" s="328">
        <v>7.7879127327038999E-2</v>
      </c>
      <c r="T115" s="324">
        <v>8.0498816137172913E-2</v>
      </c>
      <c r="U115" s="324">
        <v>8.1400426668816472E-2</v>
      </c>
      <c r="V115" s="324">
        <v>8.109330768125543E-2</v>
      </c>
      <c r="W115" s="324">
        <v>8.0217919453570957E-2</v>
      </c>
      <c r="X115" s="324">
        <v>8.0802617485203954E-2</v>
      </c>
      <c r="Y115" s="324">
        <v>8.08785678222117E-2</v>
      </c>
      <c r="Z115" s="324">
        <v>8.0748103110560507E-2</v>
      </c>
    </row>
    <row r="116" spans="2:26" x14ac:dyDescent="0.25">
      <c r="F116" s="318"/>
    </row>
    <row r="117" spans="2:26" x14ac:dyDescent="0.25">
      <c r="B117" s="311" t="s">
        <v>118</v>
      </c>
      <c r="C117" s="319">
        <v>999.9</v>
      </c>
      <c r="D117" s="320">
        <v>1369.1</v>
      </c>
      <c r="E117" s="320">
        <v>978.1</v>
      </c>
      <c r="F117" s="321">
        <v>815.5</v>
      </c>
      <c r="G117" s="322">
        <v>874.53736479842667</v>
      </c>
      <c r="H117" s="322">
        <v>859.824739429695</v>
      </c>
      <c r="I117" s="322">
        <v>845.55349282202553</v>
      </c>
      <c r="J117" s="322">
        <v>831.71038361258604</v>
      </c>
      <c r="K117" s="322">
        <v>818.28256767942958</v>
      </c>
      <c r="L117" s="322">
        <v>805.25758622426792</v>
      </c>
      <c r="M117" s="322">
        <v>792.62335421276111</v>
      </c>
      <c r="O117" s="311" t="s">
        <v>119</v>
      </c>
      <c r="P117" s="328">
        <v>6.1399684374059724E-2</v>
      </c>
      <c r="Q117" s="328">
        <v>7.4859204986603964E-2</v>
      </c>
      <c r="R117" s="328">
        <v>5.564373446202333E-2</v>
      </c>
      <c r="S117" s="328">
        <v>4.3500293380274176E-2</v>
      </c>
      <c r="T117" s="324">
        <v>0.05</v>
      </c>
      <c r="U117" s="324">
        <v>0.05</v>
      </c>
      <c r="V117" s="324">
        <v>0.05</v>
      </c>
      <c r="W117" s="324">
        <v>0.05</v>
      </c>
      <c r="X117" s="324">
        <v>0.05</v>
      </c>
      <c r="Y117" s="324">
        <v>0.05</v>
      </c>
      <c r="Z117" s="324">
        <v>0.05</v>
      </c>
    </row>
    <row r="118" spans="2:26" x14ac:dyDescent="0.25">
      <c r="B118" s="311"/>
      <c r="F118" s="318"/>
    </row>
    <row r="119" spans="2:26" x14ac:dyDescent="0.25">
      <c r="B119" s="331" t="s">
        <v>120</v>
      </c>
      <c r="C119" s="319">
        <v>2010.7</v>
      </c>
      <c r="D119" s="320">
        <v>2193.1999999999998</v>
      </c>
      <c r="E119" s="320">
        <v>2142.6999999999998</v>
      </c>
      <c r="F119" s="321">
        <v>2586.9</v>
      </c>
      <c r="G119" s="322">
        <v>2129.7034269744327</v>
      </c>
      <c r="H119" s="322">
        <v>2093.8747363674843</v>
      </c>
      <c r="I119" s="322">
        <v>2059.1209064787449</v>
      </c>
      <c r="J119" s="322">
        <v>2025.4096914866673</v>
      </c>
      <c r="K119" s="322">
        <v>1992.7098129443521</v>
      </c>
      <c r="L119" s="322">
        <v>1960.9909307583064</v>
      </c>
      <c r="M119" s="322">
        <v>1930.2236150378419</v>
      </c>
      <c r="O119" s="311" t="s">
        <v>121</v>
      </c>
      <c r="P119" s="328">
        <v>0.12346869224014589</v>
      </c>
      <c r="Q119" s="328">
        <v>0.11991907704084422</v>
      </c>
      <c r="R119" s="328">
        <v>0.12189738250871832</v>
      </c>
      <c r="S119" s="328">
        <v>0.13799007841254601</v>
      </c>
      <c r="T119" s="324">
        <v>0.12176171726323615</v>
      </c>
      <c r="U119" s="324">
        <v>0.12176171726323615</v>
      </c>
      <c r="V119" s="324">
        <v>0.12176171726323615</v>
      </c>
      <c r="W119" s="324">
        <v>0.12176171726323615</v>
      </c>
      <c r="X119" s="324">
        <v>0.12176171726323615</v>
      </c>
      <c r="Y119" s="324">
        <v>0.12176171726323615</v>
      </c>
      <c r="Z119" s="324">
        <v>0.12176171726323615</v>
      </c>
    </row>
    <row r="120" spans="2:26" x14ac:dyDescent="0.25">
      <c r="B120" s="331" t="s">
        <v>122</v>
      </c>
      <c r="C120" s="319">
        <v>1829.6</v>
      </c>
      <c r="D120" s="320">
        <v>2107.5</v>
      </c>
      <c r="E120" s="320">
        <v>2023.4</v>
      </c>
      <c r="F120" s="321">
        <v>2173.3000000000002</v>
      </c>
      <c r="G120" s="322">
        <v>2065.5018108635818</v>
      </c>
      <c r="H120" s="322">
        <v>2033.2599571553767</v>
      </c>
      <c r="I120" s="322">
        <v>1990.7715089315636</v>
      </c>
      <c r="J120" s="322">
        <v>1962.1061256286566</v>
      </c>
      <c r="K120" s="322">
        <v>1931.1636750940495</v>
      </c>
      <c r="L120" s="322">
        <v>1900.0617419979978</v>
      </c>
      <c r="M120" s="322">
        <v>1869.2264046238631</v>
      </c>
      <c r="O120" s="311" t="s">
        <v>123</v>
      </c>
      <c r="P120" s="328">
        <v>0.14157593766201607</v>
      </c>
      <c r="Q120" s="328">
        <v>0.14494497936726272</v>
      </c>
      <c r="R120" s="328">
        <v>0.14069366412638371</v>
      </c>
      <c r="S120" s="328">
        <v>0.14189921518954285</v>
      </c>
      <c r="T120" s="324">
        <v>0.14227844908630133</v>
      </c>
      <c r="U120" s="324">
        <v>0.14245407694237266</v>
      </c>
      <c r="V120" s="324">
        <v>0.14183135133615016</v>
      </c>
      <c r="W120" s="324">
        <v>0.14211577313859175</v>
      </c>
      <c r="X120" s="324">
        <v>0.14216991262585399</v>
      </c>
      <c r="Y120" s="324">
        <v>0.14214277851074214</v>
      </c>
      <c r="Z120" s="324">
        <v>0.14206495390283452</v>
      </c>
    </row>
    <row r="121" spans="2:26" x14ac:dyDescent="0.25">
      <c r="B121" s="331" t="s">
        <v>124</v>
      </c>
      <c r="C121" s="319">
        <v>59.5</v>
      </c>
      <c r="D121" s="320">
        <v>25.8</v>
      </c>
      <c r="E121" s="320">
        <v>7</v>
      </c>
      <c r="F121" s="321">
        <v>10.9</v>
      </c>
      <c r="G121" s="322">
        <v>0</v>
      </c>
      <c r="H121" s="322">
        <v>0</v>
      </c>
      <c r="I121" s="322">
        <v>0</v>
      </c>
      <c r="J121" s="322">
        <v>0</v>
      </c>
      <c r="K121" s="322">
        <v>0</v>
      </c>
      <c r="L121" s="322">
        <v>0</v>
      </c>
      <c r="M121" s="322">
        <v>0</v>
      </c>
      <c r="O121" s="311" t="s">
        <v>125</v>
      </c>
      <c r="P121" s="328">
        <v>3.6536465849150448E-3</v>
      </c>
      <c r="Q121" s="328">
        <v>1.4106840177155668E-3</v>
      </c>
      <c r="R121" s="328">
        <v>3.9822731953191218E-4</v>
      </c>
      <c r="S121" s="328">
        <v>5.8142636155118158E-4</v>
      </c>
      <c r="T121" s="324">
        <v>0</v>
      </c>
      <c r="U121" s="324">
        <v>0</v>
      </c>
      <c r="V121" s="324">
        <v>0</v>
      </c>
      <c r="W121" s="324">
        <v>0</v>
      </c>
      <c r="X121" s="324">
        <v>0</v>
      </c>
      <c r="Y121" s="324">
        <v>0</v>
      </c>
      <c r="Z121" s="324">
        <v>0</v>
      </c>
    </row>
    <row r="122" spans="2:26" x14ac:dyDescent="0.25">
      <c r="B122" s="331" t="s">
        <v>126</v>
      </c>
      <c r="C122" s="319">
        <v>248.5</v>
      </c>
      <c r="D122" s="320">
        <v>496.2</v>
      </c>
      <c r="E122" s="320">
        <v>520.5</v>
      </c>
      <c r="F122" s="321">
        <v>597.6</v>
      </c>
      <c r="G122" s="322">
        <v>454.22839273626499</v>
      </c>
      <c r="H122" s="322">
        <v>446.58676135129826</v>
      </c>
      <c r="I122" s="322">
        <v>439.17437890788062</v>
      </c>
      <c r="J122" s="322">
        <v>431.98436793776546</v>
      </c>
      <c r="K122" s="322">
        <v>425.0100572967537</v>
      </c>
      <c r="L122" s="322">
        <v>418.24497597497231</v>
      </c>
      <c r="M122" s="322">
        <v>411.68284709284438</v>
      </c>
      <c r="O122" s="311" t="s">
        <v>127</v>
      </c>
      <c r="P122" s="328">
        <v>1.5259347501704011E-2</v>
      </c>
      <c r="Q122" s="328">
        <v>2.7131062387227293E-2</v>
      </c>
      <c r="R122" s="328">
        <v>2.9611045688051472E-2</v>
      </c>
      <c r="S122" s="328">
        <v>3.1877100336053767E-2</v>
      </c>
      <c r="T122" s="324">
        <v>2.5969638978259137E-2</v>
      </c>
      <c r="U122" s="324">
        <v>2.5969638978259137E-2</v>
      </c>
      <c r="V122" s="324">
        <v>2.5969638978259137E-2</v>
      </c>
      <c r="W122" s="324">
        <v>2.5969638978259137E-2</v>
      </c>
      <c r="X122" s="324">
        <v>2.5969638978259137E-2</v>
      </c>
      <c r="Y122" s="324">
        <v>2.5969638978259137E-2</v>
      </c>
      <c r="Z122" s="324">
        <v>2.5969638978259137E-2</v>
      </c>
    </row>
    <row r="123" spans="2:26" x14ac:dyDescent="0.25">
      <c r="B123" s="209" t="s">
        <v>128</v>
      </c>
      <c r="C123" s="312">
        <v>4148.3</v>
      </c>
      <c r="D123" s="312">
        <v>4822.7</v>
      </c>
      <c r="E123" s="312">
        <v>4693.6000000000004</v>
      </c>
      <c r="F123" s="326">
        <v>5368.7000000000007</v>
      </c>
      <c r="G123" s="312">
        <v>4649.4336305742791</v>
      </c>
      <c r="H123" s="312">
        <v>4573.7214548741595</v>
      </c>
      <c r="I123" s="312">
        <v>4489.0667943181897</v>
      </c>
      <c r="J123" s="312">
        <v>4419.5001850530898</v>
      </c>
      <c r="K123" s="312">
        <v>4348.8835453351558</v>
      </c>
      <c r="L123" s="312">
        <v>4279.2976487312762</v>
      </c>
      <c r="M123" s="312">
        <v>4211.1328667545495</v>
      </c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</row>
    <row r="124" spans="2:26" x14ac:dyDescent="0.25">
      <c r="F124" s="318"/>
    </row>
    <row r="125" spans="2:26" x14ac:dyDescent="0.25">
      <c r="B125" s="331" t="s">
        <v>129</v>
      </c>
      <c r="C125" s="319">
        <v>1716.8</v>
      </c>
      <c r="D125" s="320">
        <v>1831.8</v>
      </c>
      <c r="E125" s="320">
        <v>1674.2</v>
      </c>
      <c r="F125" s="321">
        <v>2123.6999999999998</v>
      </c>
      <c r="G125" s="322">
        <v>1865.1281207053958</v>
      </c>
      <c r="H125" s="322">
        <v>1833.7504661772214</v>
      </c>
      <c r="I125" s="322">
        <v>1803.3141412848929</v>
      </c>
      <c r="J125" s="322">
        <v>1773.7909061393339</v>
      </c>
      <c r="K125" s="322">
        <v>1745.1533680481414</v>
      </c>
      <c r="L125" s="322">
        <v>1717.3749560996848</v>
      </c>
      <c r="M125" s="322">
        <v>1690.4298965096818</v>
      </c>
      <c r="O125" s="311" t="s">
        <v>130</v>
      </c>
      <c r="P125" s="328">
        <v>0.13284738182015152</v>
      </c>
      <c r="Q125" s="328">
        <v>0.12598349381017881</v>
      </c>
      <c r="R125" s="328">
        <v>0.11641263837125215</v>
      </c>
      <c r="S125" s="328">
        <v>0.13866072944279764</v>
      </c>
      <c r="T125" s="324">
        <v>0.12847606086109503</v>
      </c>
      <c r="U125" s="324">
        <v>0.12847606086109503</v>
      </c>
      <c r="V125" s="324">
        <v>0.12847606086109503</v>
      </c>
      <c r="W125" s="324">
        <v>0.12847606086109503</v>
      </c>
      <c r="X125" s="324">
        <v>0.12847606086109503</v>
      </c>
      <c r="Y125" s="324">
        <v>0.12847606086109503</v>
      </c>
      <c r="Z125" s="324">
        <v>0.12847606086109503</v>
      </c>
    </row>
    <row r="126" spans="2:26" x14ac:dyDescent="0.25">
      <c r="B126" s="331" t="s">
        <v>131</v>
      </c>
      <c r="C126" s="319">
        <v>399.3</v>
      </c>
      <c r="D126" s="320">
        <v>470.4</v>
      </c>
      <c r="E126" s="320">
        <v>386.7</v>
      </c>
      <c r="F126" s="321">
        <v>656.8</v>
      </c>
      <c r="G126" s="322">
        <v>482.78304733101862</v>
      </c>
      <c r="H126" s="322">
        <v>474.6610317423615</v>
      </c>
      <c r="I126" s="322">
        <v>466.78267662136432</v>
      </c>
      <c r="J126" s="322">
        <v>459.14067215399689</v>
      </c>
      <c r="K126" s="322">
        <v>451.72792782065045</v>
      </c>
      <c r="L126" s="322">
        <v>444.53756581730443</v>
      </c>
      <c r="M126" s="322">
        <v>437.56291467405879</v>
      </c>
      <c r="O126" s="311" t="s">
        <v>132</v>
      </c>
      <c r="P126" s="328">
        <v>3.089815911043016E-2</v>
      </c>
      <c r="Q126" s="328">
        <v>3.2352132049518569E-2</v>
      </c>
      <c r="R126" s="328">
        <v>2.688852422539912E-2</v>
      </c>
      <c r="S126" s="328">
        <v>4.2883819323835518E-2</v>
      </c>
      <c r="T126" s="324">
        <v>3.3255658677295838E-2</v>
      </c>
      <c r="U126" s="324">
        <v>3.3255658677295838E-2</v>
      </c>
      <c r="V126" s="324">
        <v>3.3255658677295838E-2</v>
      </c>
      <c r="W126" s="324">
        <v>3.3255658677295838E-2</v>
      </c>
      <c r="X126" s="324">
        <v>3.3255658677295838E-2</v>
      </c>
      <c r="Y126" s="324">
        <v>3.3255658677295838E-2</v>
      </c>
      <c r="Z126" s="324">
        <v>3.3255658677295838E-2</v>
      </c>
    </row>
    <row r="127" spans="2:26" s="209" customFormat="1" x14ac:dyDescent="0.25">
      <c r="B127" s="331" t="s">
        <v>133</v>
      </c>
      <c r="C127" s="319">
        <v>875.80000000000041</v>
      </c>
      <c r="D127" s="320">
        <v>1042.2</v>
      </c>
      <c r="E127" s="320">
        <v>1031.8</v>
      </c>
      <c r="F127" s="321">
        <v>1351.6</v>
      </c>
      <c r="G127" s="322">
        <v>1086.771799587741</v>
      </c>
      <c r="H127" s="322">
        <v>1068.4886855754287</v>
      </c>
      <c r="I127" s="322">
        <v>1050.7540649834862</v>
      </c>
      <c r="J127" s="322">
        <v>1033.5514830093016</v>
      </c>
      <c r="K127" s="322">
        <v>1016.8649784943426</v>
      </c>
      <c r="L127" s="322">
        <v>1000.6790691148325</v>
      </c>
      <c r="M127" s="322">
        <v>984.97873701670744</v>
      </c>
      <c r="N127"/>
      <c r="O127" s="311" t="s">
        <v>134</v>
      </c>
      <c r="P127" s="328">
        <v>6.7770117077171912E-2</v>
      </c>
      <c r="Q127" s="328">
        <v>7.1678129298486937E-2</v>
      </c>
      <c r="R127" s="328">
        <v>7.1744451243255264E-2</v>
      </c>
      <c r="S127" s="328">
        <v>8.8248736598806457E-2</v>
      </c>
      <c r="T127" s="324">
        <v>7.4860358554430143E-2</v>
      </c>
      <c r="U127" s="324">
        <v>7.4860358554430143E-2</v>
      </c>
      <c r="V127" s="324">
        <v>7.4860358554430143E-2</v>
      </c>
      <c r="W127" s="324">
        <v>7.4860358554430143E-2</v>
      </c>
      <c r="X127" s="324">
        <v>7.4860358554430143E-2</v>
      </c>
      <c r="Y127" s="324">
        <v>7.4860358554430143E-2</v>
      </c>
      <c r="Z127" s="324">
        <v>7.4860358554430143E-2</v>
      </c>
    </row>
    <row r="128" spans="2:26" x14ac:dyDescent="0.25">
      <c r="B128" s="332" t="s">
        <v>135</v>
      </c>
      <c r="C128" s="312">
        <v>2991.9000000000005</v>
      </c>
      <c r="D128" s="312">
        <v>3344.3999999999996</v>
      </c>
      <c r="E128" s="312">
        <v>3092.7</v>
      </c>
      <c r="F128" s="326">
        <v>4132.1000000000004</v>
      </c>
      <c r="G128" s="312">
        <v>3434.6829676241555</v>
      </c>
      <c r="H128" s="312">
        <v>3376.9001834950113</v>
      </c>
      <c r="I128" s="312">
        <v>3320.8508828897438</v>
      </c>
      <c r="J128" s="312">
        <v>3266.4830613026324</v>
      </c>
      <c r="K128" s="312">
        <v>3213.7462743631345</v>
      </c>
      <c r="L128" s="312">
        <v>3162.5915910318217</v>
      </c>
      <c r="M128" s="312">
        <v>3112.9715482004481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</row>
    <row r="129" spans="2:26" x14ac:dyDescent="0.25">
      <c r="F129" s="318"/>
    </row>
    <row r="130" spans="2:26" x14ac:dyDescent="0.25">
      <c r="B130" s="311" t="s">
        <v>136</v>
      </c>
      <c r="C130" s="333">
        <v>1156.3999999999996</v>
      </c>
      <c r="D130" s="334">
        <v>1478.3000000000002</v>
      </c>
      <c r="E130" s="334">
        <v>1600.9000000000005</v>
      </c>
      <c r="F130" s="335">
        <v>1236.6000000000004</v>
      </c>
      <c r="G130" s="322">
        <v>1214.7506629501236</v>
      </c>
      <c r="H130" s="322">
        <v>1196.8212713791481</v>
      </c>
      <c r="I130" s="322">
        <v>1168.2159114284459</v>
      </c>
      <c r="J130" s="322">
        <v>1153.0171237504574</v>
      </c>
      <c r="K130" s="322">
        <v>1135.1372709720213</v>
      </c>
      <c r="L130" s="322">
        <v>1116.7060576994545</v>
      </c>
      <c r="M130" s="322">
        <v>1098.1613185541014</v>
      </c>
      <c r="O130" s="311" t="s">
        <v>137</v>
      </c>
      <c r="P130" s="328">
        <v>7.1009695979760618E-2</v>
      </c>
      <c r="Q130" s="328">
        <v>8.0830007108097776E-2</v>
      </c>
      <c r="R130" s="328">
        <v>9.1074587976948354E-2</v>
      </c>
      <c r="S130" s="328">
        <v>6.59625540086414E-2</v>
      </c>
      <c r="T130" s="328">
        <v>0.08</v>
      </c>
      <c r="U130" s="328">
        <v>0.08</v>
      </c>
      <c r="V130" s="328">
        <v>0.08</v>
      </c>
      <c r="W130" s="328">
        <v>0.08</v>
      </c>
      <c r="X130" s="328">
        <v>0.08</v>
      </c>
      <c r="Y130" s="328">
        <v>0.08</v>
      </c>
      <c r="Z130" s="328">
        <v>0.08</v>
      </c>
    </row>
    <row r="131" spans="2:26" x14ac:dyDescent="0.25">
      <c r="B131" s="209" t="s">
        <v>138</v>
      </c>
      <c r="C131" s="312">
        <v>0</v>
      </c>
      <c r="D131" s="312">
        <v>321.90000000000055</v>
      </c>
      <c r="E131" s="312">
        <v>122.60000000000036</v>
      </c>
      <c r="F131" s="326">
        <v>-364.30000000000018</v>
      </c>
      <c r="G131" s="312">
        <v>-21.849337049876794</v>
      </c>
      <c r="H131" s="312">
        <v>-17.92939157097544</v>
      </c>
      <c r="I131" s="312">
        <v>-28.605359950702223</v>
      </c>
      <c r="J131" s="312">
        <v>-15.198787677988548</v>
      </c>
      <c r="K131" s="312">
        <v>-17.879852778436089</v>
      </c>
      <c r="L131" s="312">
        <v>-18.431213272566765</v>
      </c>
      <c r="M131" s="312">
        <v>-18.544739145353105</v>
      </c>
      <c r="O131" s="311" t="s">
        <v>139</v>
      </c>
      <c r="P131" s="323">
        <v>0</v>
      </c>
      <c r="Q131" s="328">
        <v>1.7600743616381462E-2</v>
      </c>
      <c r="R131" s="328">
        <v>6.9746670535160826E-3</v>
      </c>
      <c r="S131" s="328">
        <v>-1.9432442524137204E-2</v>
      </c>
      <c r="T131" s="328">
        <v>-1.2491940269992283E-3</v>
      </c>
      <c r="U131" s="328">
        <v>-1.0426189634219908E-3</v>
      </c>
      <c r="V131" s="328">
        <v>-1.6915168699281312E-3</v>
      </c>
      <c r="W131" s="328">
        <v>-9.1370674079910275E-4</v>
      </c>
      <c r="X131" s="328">
        <v>-1.0925231383788138E-3</v>
      </c>
      <c r="Y131" s="328">
        <v>-1.1444296575328127E-3</v>
      </c>
      <c r="Z131" s="328">
        <v>-1.16983300118452E-3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7EAD-96A2-41F5-AE3A-26817EF73E5F}">
  <dimension ref="A2:O78"/>
  <sheetViews>
    <sheetView showGridLines="0" topLeftCell="A36" workbookViewId="0">
      <selection activeCell="O78" sqref="O78"/>
    </sheetView>
  </sheetViews>
  <sheetFormatPr defaultColWidth="8.85546875" defaultRowHeight="15" outlineLevelRow="1" outlineLevelCol="1" x14ac:dyDescent="0.25"/>
  <cols>
    <col min="1" max="1" width="2" style="5" customWidth="1"/>
    <col min="2" max="2" width="30.140625" style="5" customWidth="1"/>
    <col min="3" max="4" width="10.42578125" style="5" customWidth="1" outlineLevel="1"/>
    <col min="5" max="13" width="10.42578125" style="5" customWidth="1"/>
    <col min="14" max="14" width="9.140625" style="5" customWidth="1"/>
    <col min="15" max="15" width="31.42578125" style="5" bestFit="1" customWidth="1"/>
    <col min="16" max="16" width="8.85546875" style="5"/>
    <col min="17" max="17" width="0.85546875" style="5" customWidth="1"/>
    <col min="18" max="18" width="29.28515625" style="5" bestFit="1" customWidth="1"/>
    <col min="19" max="19" width="8.85546875" style="5"/>
    <col min="20" max="20" width="2.28515625" style="5" customWidth="1"/>
    <col min="21" max="21" width="10.28515625" style="5" customWidth="1"/>
    <col min="22" max="22" width="5.7109375" style="5" customWidth="1"/>
    <col min="23" max="16384" width="8.85546875" style="5"/>
  </cols>
  <sheetData>
    <row r="2" spans="1:15" x14ac:dyDescent="0.25">
      <c r="A2" s="5" t="s">
        <v>0</v>
      </c>
      <c r="B2" s="6" t="s">
        <v>1</v>
      </c>
    </row>
    <row r="3" spans="1:15" ht="17.25" x14ac:dyDescent="0.4">
      <c r="B3" s="7"/>
      <c r="C3" s="8" t="s">
        <v>2</v>
      </c>
      <c r="D3" s="8"/>
      <c r="E3" s="8"/>
      <c r="F3" s="9"/>
      <c r="G3" s="8" t="s">
        <v>2</v>
      </c>
      <c r="H3" s="10"/>
      <c r="I3" s="10"/>
      <c r="J3" s="10"/>
      <c r="K3" s="10"/>
      <c r="L3" s="10"/>
      <c r="M3" s="10"/>
      <c r="N3" s="11"/>
    </row>
    <row r="4" spans="1:15" x14ac:dyDescent="0.25">
      <c r="B4" s="12" t="s">
        <v>3</v>
      </c>
      <c r="C4" s="13">
        <v>2018</v>
      </c>
      <c r="D4" s="13">
        <v>2019</v>
      </c>
      <c r="E4" s="13">
        <v>2020</v>
      </c>
      <c r="F4" s="14">
        <v>2021</v>
      </c>
      <c r="G4" s="15">
        <v>2022</v>
      </c>
      <c r="H4" s="15">
        <v>2023</v>
      </c>
      <c r="I4" s="15">
        <v>2024</v>
      </c>
      <c r="J4" s="15">
        <v>2025</v>
      </c>
      <c r="K4" s="15">
        <v>2026</v>
      </c>
      <c r="L4" s="15">
        <v>2027</v>
      </c>
      <c r="M4" s="15">
        <v>2024</v>
      </c>
      <c r="N4" s="11"/>
    </row>
    <row r="5" spans="1:15" hidden="1" outlineLevel="1" x14ac:dyDescent="0.25">
      <c r="B5" s="6" t="s">
        <v>4</v>
      </c>
      <c r="F5" s="16"/>
    </row>
    <row r="6" spans="1:15" hidden="1" outlineLevel="1" x14ac:dyDescent="0.25">
      <c r="B6" s="6"/>
      <c r="C6" s="17"/>
      <c r="D6" s="17"/>
      <c r="E6" s="17"/>
      <c r="F6" s="18"/>
      <c r="G6" s="17"/>
      <c r="H6" s="17"/>
      <c r="I6" s="17"/>
      <c r="J6" s="17"/>
      <c r="K6" s="17"/>
    </row>
    <row r="7" spans="1:15" hidden="1" outlineLevel="1" x14ac:dyDescent="0.25">
      <c r="B7" s="19"/>
      <c r="C7" s="20"/>
      <c r="D7" s="20"/>
      <c r="E7" s="20"/>
      <c r="F7" s="21"/>
      <c r="G7" s="20"/>
      <c r="H7" s="20"/>
      <c r="I7" s="20"/>
      <c r="J7" s="20"/>
      <c r="K7" s="20"/>
    </row>
    <row r="8" spans="1:15" collapsed="1" x14ac:dyDescent="0.25">
      <c r="B8" s="6" t="s">
        <v>5</v>
      </c>
      <c r="C8" s="22">
        <v>16285.1</v>
      </c>
      <c r="D8" s="22">
        <v>18289</v>
      </c>
      <c r="E8" s="22">
        <v>17577.900000000001</v>
      </c>
      <c r="F8" s="23">
        <v>18747</v>
      </c>
      <c r="G8" s="22">
        <v>17490.747295968533</v>
      </c>
      <c r="H8" s="22">
        <v>17196.4947885939</v>
      </c>
      <c r="I8" s="22">
        <v>16911.06985644051</v>
      </c>
      <c r="J8" s="22">
        <v>16634.207672251719</v>
      </c>
      <c r="K8" s="22">
        <v>16365.651353588592</v>
      </c>
      <c r="L8" s="22">
        <v>16105.151724485358</v>
      </c>
      <c r="M8" s="22">
        <v>15852.467084255222</v>
      </c>
      <c r="N8" s="24"/>
    </row>
    <row r="9" spans="1:15" x14ac:dyDescent="0.25">
      <c r="B9" s="25" t="s">
        <v>6</v>
      </c>
      <c r="C9" s="26">
        <v>0</v>
      </c>
      <c r="D9" s="26">
        <v>0.12305113263044132</v>
      </c>
      <c r="E9" s="26">
        <v>-3.8881294767346364E-2</v>
      </c>
      <c r="F9" s="27">
        <v>6.6509651323536811E-2</v>
      </c>
      <c r="G9" s="26">
        <v>7.3700995699135019E-2</v>
      </c>
      <c r="H9" s="26">
        <v>1.9713040878595045E-2</v>
      </c>
      <c r="I9" s="26">
        <v>1.9074402889866837E-2</v>
      </c>
      <c r="J9" s="26">
        <v>1.9128588700063176E-2</v>
      </c>
      <c r="K9" s="26">
        <v>1.9182828027935139E-2</v>
      </c>
      <c r="L9" s="26">
        <v>1.9237117449117935E-2</v>
      </c>
      <c r="M9" s="26">
        <v>1.9291453525760005E-2</v>
      </c>
      <c r="N9" s="28"/>
    </row>
    <row r="10" spans="1:15" ht="3" customHeight="1" x14ac:dyDescent="0.25">
      <c r="B10" s="29"/>
      <c r="C10" s="30"/>
      <c r="D10" s="30"/>
      <c r="E10" s="30"/>
      <c r="F10" s="31"/>
      <c r="G10" s="30"/>
      <c r="H10" s="30"/>
      <c r="I10" s="30"/>
      <c r="J10" s="30"/>
      <c r="K10" s="30"/>
      <c r="L10" s="30"/>
      <c r="M10" s="30"/>
      <c r="N10" s="28"/>
    </row>
    <row r="11" spans="1:15" ht="15" customHeight="1" x14ac:dyDescent="0.25">
      <c r="B11" s="32" t="s">
        <v>7</v>
      </c>
      <c r="C11" s="30"/>
      <c r="D11" s="30"/>
      <c r="E11" s="30"/>
      <c r="F11" s="31"/>
      <c r="G11" s="30"/>
      <c r="H11" s="30"/>
      <c r="I11" s="30"/>
      <c r="J11" s="30"/>
      <c r="K11" s="30"/>
      <c r="L11" s="30"/>
      <c r="M11" s="30"/>
      <c r="N11" s="28"/>
    </row>
    <row r="12" spans="1:15" ht="15" customHeight="1" x14ac:dyDescent="0.25">
      <c r="B12" s="33" t="s">
        <v>8</v>
      </c>
      <c r="C12" s="34">
        <v>12923.1</v>
      </c>
      <c r="D12" s="34">
        <v>14540</v>
      </c>
      <c r="E12" s="34">
        <v>14381.6</v>
      </c>
      <c r="F12" s="35">
        <v>15315.8</v>
      </c>
      <c r="G12" s="34">
        <v>14517.320255653882</v>
      </c>
      <c r="H12" s="34">
        <v>14273.090674532936</v>
      </c>
      <c r="I12" s="34">
        <v>14036.187980845623</v>
      </c>
      <c r="J12" s="34">
        <v>13806.392367968927</v>
      </c>
      <c r="K12" s="34">
        <v>13583.49062347853</v>
      </c>
      <c r="L12" s="34">
        <v>13367.275931322847</v>
      </c>
      <c r="M12" s="34">
        <v>13157.547679931833</v>
      </c>
      <c r="N12" s="36"/>
      <c r="O12" s="37"/>
    </row>
    <row r="13" spans="1:15" x14ac:dyDescent="0.25">
      <c r="B13" s="38" t="s">
        <v>9</v>
      </c>
      <c r="C13" s="22">
        <v>3362</v>
      </c>
      <c r="D13" s="22">
        <v>3749</v>
      </c>
      <c r="E13" s="22">
        <v>3196.3000000000011</v>
      </c>
      <c r="F13" s="39">
        <v>3431.2000000000007</v>
      </c>
      <c r="G13" s="22">
        <v>2973.4270403146511</v>
      </c>
      <c r="H13" s="22">
        <v>2923.4041140609643</v>
      </c>
      <c r="I13" s="22">
        <v>2874.8818755948869</v>
      </c>
      <c r="J13" s="22">
        <v>2827.8153042827926</v>
      </c>
      <c r="K13" s="22">
        <v>2782.1607301100612</v>
      </c>
      <c r="L13" s="22">
        <v>2737.8757931625114</v>
      </c>
      <c r="M13" s="22">
        <v>2694.9194043233892</v>
      </c>
      <c r="N13" s="40"/>
    </row>
    <row r="14" spans="1:15" x14ac:dyDescent="0.25">
      <c r="B14" s="25" t="s">
        <v>10</v>
      </c>
      <c r="C14" s="26">
        <v>0.20644638350393918</v>
      </c>
      <c r="D14" s="26">
        <v>0.20498660396959922</v>
      </c>
      <c r="E14" s="26">
        <v>0.18183628305997876</v>
      </c>
      <c r="F14" s="27">
        <v>0.18302661759214811</v>
      </c>
      <c r="G14" s="26">
        <v>0.17000000000000012</v>
      </c>
      <c r="H14" s="26">
        <v>0.1700000000000001</v>
      </c>
      <c r="I14" s="26">
        <v>0.16999999999999998</v>
      </c>
      <c r="J14" s="26">
        <v>0.17000000000000004</v>
      </c>
      <c r="K14" s="26">
        <v>0.16999999999999996</v>
      </c>
      <c r="L14" s="26">
        <v>0.17000000000000007</v>
      </c>
      <c r="M14" s="26">
        <v>0.17000000000000012</v>
      </c>
      <c r="N14" s="41"/>
    </row>
    <row r="15" spans="1:15" x14ac:dyDescent="0.25">
      <c r="B15" s="42" t="s">
        <v>11</v>
      </c>
      <c r="C15" s="43">
        <v>1546.6</v>
      </c>
      <c r="D15" s="43">
        <v>1715.2</v>
      </c>
      <c r="E15" s="43">
        <v>1624.4</v>
      </c>
      <c r="F15" s="44">
        <v>1759.3</v>
      </c>
      <c r="G15" s="43">
        <v>1644.1302458210421</v>
      </c>
      <c r="H15" s="43">
        <v>1616.4705101278266</v>
      </c>
      <c r="I15" s="43">
        <v>1589.6405665054081</v>
      </c>
      <c r="J15" s="43">
        <v>1563.6155211916616</v>
      </c>
      <c r="K15" s="43">
        <v>1538.3712272373275</v>
      </c>
      <c r="L15" s="43">
        <v>1513.8842621016238</v>
      </c>
      <c r="M15" s="43">
        <v>1490.1319059199909</v>
      </c>
      <c r="N15" s="41"/>
    </row>
    <row r="16" spans="1:15" x14ac:dyDescent="0.25">
      <c r="B16" s="42" t="s">
        <v>12</v>
      </c>
      <c r="C16" s="43">
        <v>300</v>
      </c>
      <c r="D16" s="43">
        <v>300</v>
      </c>
      <c r="E16" s="43">
        <v>300</v>
      </c>
      <c r="F16" s="44">
        <v>300</v>
      </c>
      <c r="G16" s="43">
        <v>279.85195673549651</v>
      </c>
      <c r="H16" s="43">
        <v>275.14391661750238</v>
      </c>
      <c r="I16" s="43">
        <v>270.57711770304815</v>
      </c>
      <c r="J16" s="43">
        <v>266.14732275602751</v>
      </c>
      <c r="K16" s="43">
        <v>261.85042165741748</v>
      </c>
      <c r="L16" s="43">
        <v>257.68242759176576</v>
      </c>
      <c r="M16" s="43">
        <v>253.63947334808356</v>
      </c>
      <c r="N16" s="41"/>
    </row>
    <row r="17" spans="2:14" x14ac:dyDescent="0.25">
      <c r="B17" s="33" t="s">
        <v>13</v>
      </c>
      <c r="C17" s="43">
        <v>1846.6</v>
      </c>
      <c r="D17" s="43">
        <v>2015.2</v>
      </c>
      <c r="E17" s="43">
        <v>1924.4</v>
      </c>
      <c r="F17" s="44">
        <v>2059.3000000000002</v>
      </c>
      <c r="G17" s="43">
        <v>1923.9822025565386</v>
      </c>
      <c r="H17" s="43">
        <v>1891.614426745329</v>
      </c>
      <c r="I17" s="43">
        <v>1860.2176842084561</v>
      </c>
      <c r="J17" s="43">
        <v>1829.7628439476891</v>
      </c>
      <c r="K17" s="43">
        <v>1800.2216488947449</v>
      </c>
      <c r="L17" s="43">
        <v>1771.5666896933894</v>
      </c>
      <c r="M17" s="43">
        <v>1743.7713792680745</v>
      </c>
      <c r="N17" s="36"/>
    </row>
    <row r="18" spans="2:14" x14ac:dyDescent="0.25">
      <c r="B18" s="45" t="s">
        <v>14</v>
      </c>
      <c r="C18" s="46">
        <v>1515.4</v>
      </c>
      <c r="D18" s="46">
        <v>1733.8</v>
      </c>
      <c r="E18" s="46">
        <v>1271.900000000001</v>
      </c>
      <c r="F18" s="23">
        <v>1371.9000000000005</v>
      </c>
      <c r="G18" s="46">
        <v>1049.4448377581125</v>
      </c>
      <c r="H18" s="46">
        <v>1031.7896873156353</v>
      </c>
      <c r="I18" s="46">
        <v>1014.6641913864307</v>
      </c>
      <c r="J18" s="46">
        <v>998.05246033510343</v>
      </c>
      <c r="K18" s="46">
        <v>981.93908121531626</v>
      </c>
      <c r="L18" s="46">
        <v>966.30910346912196</v>
      </c>
      <c r="M18" s="46">
        <v>951.14802505531475</v>
      </c>
      <c r="N18" s="40"/>
    </row>
    <row r="19" spans="2:14" x14ac:dyDescent="0.25">
      <c r="B19" s="25" t="s">
        <v>15</v>
      </c>
      <c r="C19" s="26">
        <v>9.305438713916403E-2</v>
      </c>
      <c r="D19" s="26">
        <v>9.4800153097490292E-2</v>
      </c>
      <c r="E19" s="26">
        <v>7.2357903958948505E-2</v>
      </c>
      <c r="F19" s="27">
        <v>7.3179708753400574E-2</v>
      </c>
      <c r="G19" s="26">
        <v>6.0000000000000109E-2</v>
      </c>
      <c r="H19" s="26">
        <v>6.0000000000000095E-2</v>
      </c>
      <c r="I19" s="26">
        <v>5.9999999999999984E-2</v>
      </c>
      <c r="J19" s="26">
        <v>6.0000000000000032E-2</v>
      </c>
      <c r="K19" s="26">
        <v>5.9999999999999949E-2</v>
      </c>
      <c r="L19" s="26">
        <v>6.0000000000000074E-2</v>
      </c>
      <c r="M19" s="26">
        <v>6.0000000000000123E-2</v>
      </c>
      <c r="N19" s="40"/>
    </row>
    <row r="20" spans="2:14" x14ac:dyDescent="0.25">
      <c r="B20" s="33" t="s">
        <v>16</v>
      </c>
      <c r="C20" s="34">
        <v>874.5</v>
      </c>
      <c r="D20" s="34">
        <v>-276.8</v>
      </c>
      <c r="E20" s="34">
        <v>-163.5</v>
      </c>
      <c r="F20" s="35">
        <v>-243.4</v>
      </c>
      <c r="G20" s="34">
        <v>209.8889675516225</v>
      </c>
      <c r="H20" s="34">
        <v>206.35793746312709</v>
      </c>
      <c r="I20" s="34">
        <v>202.93283827728615</v>
      </c>
      <c r="J20" s="34">
        <v>199.61049206702069</v>
      </c>
      <c r="K20" s="34">
        <v>196.38781624306327</v>
      </c>
      <c r="L20" s="34">
        <v>193.2618206938244</v>
      </c>
      <c r="M20" s="34">
        <v>190.22960501106297</v>
      </c>
      <c r="N20" s="36"/>
    </row>
    <row r="21" spans="2:14" x14ac:dyDescent="0.25">
      <c r="B21" s="45" t="s">
        <v>17</v>
      </c>
      <c r="C21" s="22">
        <v>640.90000000000009</v>
      </c>
      <c r="D21" s="22">
        <v>2010.6</v>
      </c>
      <c r="E21" s="22">
        <v>1435.400000000001</v>
      </c>
      <c r="F21" s="39">
        <v>1615.3000000000006</v>
      </c>
      <c r="G21" s="22">
        <v>839.55587020649</v>
      </c>
      <c r="H21" s="22">
        <v>825.43174985250823</v>
      </c>
      <c r="I21" s="22">
        <v>811.73135310914461</v>
      </c>
      <c r="J21" s="22">
        <v>798.44196826808275</v>
      </c>
      <c r="K21" s="22">
        <v>785.55126497225297</v>
      </c>
      <c r="L21" s="22">
        <v>773.04728277529762</v>
      </c>
      <c r="M21" s="22">
        <v>760.91842004425177</v>
      </c>
      <c r="N21" s="40"/>
    </row>
    <row r="22" spans="2:14" ht="5.0999999999999996" customHeight="1" x14ac:dyDescent="0.25">
      <c r="B22" s="45"/>
      <c r="C22" s="47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0"/>
    </row>
    <row r="23" spans="2:14" x14ac:dyDescent="0.25">
      <c r="B23" s="32" t="s">
        <v>18</v>
      </c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36"/>
    </row>
    <row r="24" spans="2:14" x14ac:dyDescent="0.25">
      <c r="B24" s="49" t="s">
        <v>19</v>
      </c>
      <c r="C24" s="34">
        <v>1252.2</v>
      </c>
      <c r="D24" s="34">
        <v>1511.2</v>
      </c>
      <c r="E24" s="34">
        <v>1487</v>
      </c>
      <c r="F24" s="35">
        <v>1460</v>
      </c>
      <c r="G24" s="34">
        <v>1407.9844506799252</v>
      </c>
      <c r="H24" s="34">
        <v>1399.8020129996223</v>
      </c>
      <c r="I24" s="34">
        <v>1371.3745910875343</v>
      </c>
      <c r="J24" s="34">
        <v>1334.3615312266604</v>
      </c>
      <c r="K24" s="34">
        <v>1322.3874662202293</v>
      </c>
      <c r="L24" s="34">
        <v>1302.5616060357988</v>
      </c>
      <c r="M24" s="34">
        <v>1280.0566466762073</v>
      </c>
      <c r="N24" s="36"/>
    </row>
    <row r="25" spans="2:14" x14ac:dyDescent="0.25">
      <c r="B25" s="45" t="s">
        <v>20</v>
      </c>
      <c r="C25" s="50">
        <v>1893.1000000000001</v>
      </c>
      <c r="D25" s="50">
        <v>3521.8</v>
      </c>
      <c r="E25" s="50">
        <v>2922.400000000001</v>
      </c>
      <c r="F25" s="51">
        <v>3075.3000000000006</v>
      </c>
      <c r="G25" s="50">
        <v>2247.5403208864154</v>
      </c>
      <c r="H25" s="50">
        <v>2225.2337628521304</v>
      </c>
      <c r="I25" s="50">
        <v>2183.105944196679</v>
      </c>
      <c r="J25" s="50">
        <v>2132.8034994947429</v>
      </c>
      <c r="K25" s="50">
        <v>2107.938731192482</v>
      </c>
      <c r="L25" s="50">
        <v>2075.6088888110962</v>
      </c>
      <c r="M25" s="50">
        <v>2040.9750667204589</v>
      </c>
      <c r="N25" s="36"/>
    </row>
    <row r="26" spans="2:14" x14ac:dyDescent="0.25">
      <c r="B26" s="25" t="s">
        <v>21</v>
      </c>
      <c r="C26" s="52">
        <v>0</v>
      </c>
      <c r="D26" s="52">
        <v>321.90000000000055</v>
      </c>
      <c r="E26" s="52">
        <v>122.60000000000036</v>
      </c>
      <c r="F26" s="53">
        <v>-364.30000000000018</v>
      </c>
      <c r="G26" s="52">
        <v>-21.849337049876794</v>
      </c>
      <c r="H26" s="52">
        <v>-17.92939157097544</v>
      </c>
      <c r="I26" s="52">
        <v>-28.605359950702223</v>
      </c>
      <c r="J26" s="52">
        <v>-15.198787677988548</v>
      </c>
      <c r="K26" s="52">
        <v>-17.879852778436089</v>
      </c>
      <c r="L26" s="52">
        <v>-18.431213272566765</v>
      </c>
      <c r="M26" s="52">
        <v>-18.544739145353105</v>
      </c>
      <c r="N26" s="17"/>
    </row>
    <row r="27" spans="2:14" x14ac:dyDescent="0.25">
      <c r="B27" s="49" t="s">
        <v>22</v>
      </c>
      <c r="C27" s="54">
        <v>999.9</v>
      </c>
      <c r="D27" s="54">
        <v>1369.1</v>
      </c>
      <c r="E27" s="54">
        <v>978.1</v>
      </c>
      <c r="F27" s="55">
        <v>815.5</v>
      </c>
      <c r="G27" s="54">
        <v>874.53736479842667</v>
      </c>
      <c r="H27" s="54">
        <v>859.824739429695</v>
      </c>
      <c r="I27" s="54">
        <v>845.55349282202553</v>
      </c>
      <c r="J27" s="54">
        <v>831.71038361258604</v>
      </c>
      <c r="K27" s="54">
        <v>818.28256767942958</v>
      </c>
      <c r="L27" s="54">
        <v>805.25758622426792</v>
      </c>
      <c r="M27" s="54">
        <v>792.62335421276111</v>
      </c>
      <c r="N27" s="36"/>
    </row>
    <row r="28" spans="2:14" x14ac:dyDescent="0.25">
      <c r="B28" s="45" t="s">
        <v>23</v>
      </c>
      <c r="C28" s="56">
        <v>2893</v>
      </c>
      <c r="D28" s="56">
        <v>5212.8000000000011</v>
      </c>
      <c r="E28" s="56">
        <v>4023.1000000000013</v>
      </c>
      <c r="F28" s="57">
        <v>3526.5000000000005</v>
      </c>
      <c r="G28" s="56">
        <v>3100.2283486349652</v>
      </c>
      <c r="H28" s="56">
        <v>3067.12911071085</v>
      </c>
      <c r="I28" s="56">
        <v>3000.0540770680022</v>
      </c>
      <c r="J28" s="56">
        <v>2949.3150954293405</v>
      </c>
      <c r="K28" s="56">
        <v>2908.3414460934755</v>
      </c>
      <c r="L28" s="56">
        <v>2862.4352617627974</v>
      </c>
      <c r="M28" s="56">
        <v>2815.0536817878669</v>
      </c>
      <c r="N28" s="36"/>
    </row>
    <row r="29" spans="2:14" outlineLevel="1" x14ac:dyDescent="0.25">
      <c r="B29" s="25" t="s">
        <v>24</v>
      </c>
      <c r="C29" s="58">
        <v>0</v>
      </c>
      <c r="D29" s="58">
        <v>0.80186657449014898</v>
      </c>
      <c r="E29" s="58">
        <v>-0.22822667280540199</v>
      </c>
      <c r="F29" s="59">
        <v>-0.12343715045611614</v>
      </c>
      <c r="G29" s="58">
        <v>-0.12087669115696442</v>
      </c>
      <c r="H29" s="58">
        <v>-1.0676387092160122E-2</v>
      </c>
      <c r="I29" s="58">
        <v>-2.1868995800865432E-2</v>
      </c>
      <c r="J29" s="58">
        <v>-1.6912689016675864E-2</v>
      </c>
      <c r="K29" s="58">
        <v>-1.3892598115190724E-2</v>
      </c>
      <c r="L29" s="58">
        <v>-1.5784317344285648E-2</v>
      </c>
      <c r="M29" s="58">
        <v>-1.6552891381638069E-2</v>
      </c>
      <c r="N29" s="60"/>
    </row>
    <row r="30" spans="2:14" ht="5.0999999999999996" customHeight="1" outlineLevel="1" x14ac:dyDescent="0.25">
      <c r="B30" s="25"/>
      <c r="C30" s="61"/>
      <c r="D30" s="62"/>
      <c r="E30" s="62"/>
      <c r="F30" s="63"/>
      <c r="G30" s="62"/>
      <c r="H30" s="62"/>
      <c r="I30" s="62"/>
      <c r="J30" s="62"/>
      <c r="K30" s="62"/>
      <c r="L30" s="62"/>
      <c r="M30" s="62"/>
      <c r="N30" s="60"/>
    </row>
    <row r="31" spans="2:14" outlineLevel="1" x14ac:dyDescent="0.25">
      <c r="B31" s="32" t="s">
        <v>25</v>
      </c>
      <c r="C31" s="61"/>
      <c r="D31" s="61"/>
      <c r="E31" s="61"/>
      <c r="F31" s="64"/>
      <c r="G31" s="61"/>
      <c r="H31" s="61"/>
      <c r="I31" s="61"/>
      <c r="J31" s="61"/>
      <c r="K31" s="61"/>
      <c r="L31" s="61"/>
      <c r="M31" s="61"/>
      <c r="N31" s="36"/>
    </row>
    <row r="32" spans="2:14" outlineLevel="1" x14ac:dyDescent="0.25">
      <c r="B32" s="65" t="s">
        <v>26</v>
      </c>
      <c r="C32" s="66">
        <v>6.6774355613805153E-2</v>
      </c>
      <c r="D32" s="67"/>
      <c r="E32" s="67"/>
      <c r="F32" s="68"/>
      <c r="G32" s="67"/>
      <c r="H32" s="67"/>
      <c r="I32" s="67"/>
      <c r="J32" s="67"/>
      <c r="K32" s="67"/>
      <c r="L32" s="67"/>
      <c r="M32" s="67"/>
    </row>
    <row r="33" spans="1:14" outlineLevel="1" x14ac:dyDescent="0.25">
      <c r="B33" s="65" t="s">
        <v>27</v>
      </c>
      <c r="C33" s="67"/>
      <c r="D33" s="67"/>
      <c r="E33" s="67"/>
      <c r="F33" s="68"/>
      <c r="G33" s="67">
        <v>0.5</v>
      </c>
      <c r="H33" s="67">
        <v>1.5</v>
      </c>
      <c r="I33" s="67">
        <v>2.5</v>
      </c>
      <c r="J33" s="67">
        <v>3.5</v>
      </c>
      <c r="K33" s="67">
        <v>4.5</v>
      </c>
      <c r="L33" s="67">
        <v>5.5</v>
      </c>
      <c r="M33" s="67">
        <v>6.5</v>
      </c>
    </row>
    <row r="34" spans="1:14" outlineLevel="1" x14ac:dyDescent="0.25">
      <c r="B34" s="65" t="s">
        <v>28</v>
      </c>
      <c r="C34" s="67"/>
      <c r="D34" s="67"/>
      <c r="E34" s="69"/>
      <c r="F34" s="70"/>
      <c r="G34" s="71">
        <v>0.96819696398299981</v>
      </c>
      <c r="H34" s="71">
        <v>0.90759302460539049</v>
      </c>
      <c r="I34" s="71">
        <v>0.85078256693110677</v>
      </c>
      <c r="J34" s="71">
        <v>0.7975281393426259</v>
      </c>
      <c r="K34" s="71">
        <v>0.74760715342068829</v>
      </c>
      <c r="L34" s="71">
        <v>0.70081095358776868</v>
      </c>
      <c r="M34" s="71">
        <v>0.65694394498687869</v>
      </c>
      <c r="N34" s="72"/>
    </row>
    <row r="35" spans="1:14" x14ac:dyDescent="0.25">
      <c r="B35" s="45" t="s">
        <v>29</v>
      </c>
      <c r="C35" s="67"/>
      <c r="D35" s="67"/>
      <c r="E35" s="73"/>
      <c r="F35" s="74"/>
      <c r="G35" s="75">
        <v>3001.6316748024024</v>
      </c>
      <c r="H35" s="75">
        <v>2783.704986445302</v>
      </c>
      <c r="I35" s="75">
        <v>2552.3937086200472</v>
      </c>
      <c r="J35" s="75">
        <v>2352.1617803928812</v>
      </c>
      <c r="K35" s="75">
        <v>2174.2968696893513</v>
      </c>
      <c r="L35" s="75">
        <v>2006.0259853792402</v>
      </c>
      <c r="M35" s="75">
        <v>1849.3324710635588</v>
      </c>
      <c r="N35" s="76"/>
    </row>
    <row r="36" spans="1:14" ht="15" customHeight="1" x14ac:dyDescent="0.25"/>
    <row r="37" spans="1:14" ht="15" customHeight="1" x14ac:dyDescent="0.25">
      <c r="A37" s="5" t="s">
        <v>0</v>
      </c>
      <c r="B37" s="77" t="s">
        <v>30</v>
      </c>
      <c r="C37" s="77"/>
    </row>
    <row r="38" spans="1:14" x14ac:dyDescent="0.25">
      <c r="B38" s="5" t="s">
        <v>31</v>
      </c>
      <c r="C38" s="78">
        <v>16719.547476392781</v>
      </c>
    </row>
    <row r="39" spans="1:14" x14ac:dyDescent="0.25">
      <c r="B39" s="79" t="s">
        <v>32</v>
      </c>
      <c r="C39" s="79"/>
    </row>
    <row r="40" spans="1:14" x14ac:dyDescent="0.25">
      <c r="B40" s="5" t="s">
        <v>33</v>
      </c>
      <c r="C40" s="78">
        <v>2231.204671731522</v>
      </c>
    </row>
    <row r="41" spans="1:14" x14ac:dyDescent="0.25">
      <c r="B41" s="5" t="s">
        <v>34</v>
      </c>
      <c r="C41" s="80">
        <v>5.3199999999999994</v>
      </c>
    </row>
    <row r="42" spans="1:14" x14ac:dyDescent="0.25">
      <c r="B42" s="81" t="s">
        <v>32</v>
      </c>
      <c r="C42" s="78">
        <v>11870.008853611696</v>
      </c>
    </row>
    <row r="43" spans="1:14" x14ac:dyDescent="0.25">
      <c r="B43" s="5" t="s">
        <v>28</v>
      </c>
      <c r="C43" s="82">
        <v>0.65694394498687869</v>
      </c>
    </row>
    <row r="44" spans="1:14" x14ac:dyDescent="0.25">
      <c r="B44" s="81" t="s">
        <v>35</v>
      </c>
      <c r="C44" s="78">
        <v>7797.9304433208454</v>
      </c>
    </row>
    <row r="45" spans="1:14" x14ac:dyDescent="0.25">
      <c r="B45" s="83" t="s">
        <v>36</v>
      </c>
      <c r="C45" s="60">
        <v>0.31805597903896993</v>
      </c>
    </row>
    <row r="46" spans="1:14" ht="3" customHeight="1" x14ac:dyDescent="0.25"/>
    <row r="47" spans="1:14" x14ac:dyDescent="0.25">
      <c r="B47" s="6" t="s">
        <v>30</v>
      </c>
      <c r="C47" s="78">
        <v>24517.477919713627</v>
      </c>
    </row>
    <row r="48" spans="1:14" x14ac:dyDescent="0.25">
      <c r="H48" s="84"/>
      <c r="I48" s="85"/>
      <c r="J48" s="85"/>
      <c r="K48" s="85"/>
      <c r="L48" s="85"/>
      <c r="M48" s="85"/>
    </row>
    <row r="49" spans="1:13" x14ac:dyDescent="0.25">
      <c r="H49" s="86"/>
      <c r="I49" s="87"/>
      <c r="J49" s="87"/>
      <c r="K49" s="87"/>
      <c r="L49" s="87"/>
      <c r="M49" s="87"/>
    </row>
    <row r="50" spans="1:13" x14ac:dyDescent="0.25">
      <c r="A50" s="5" t="s">
        <v>0</v>
      </c>
      <c r="B50" s="77" t="s">
        <v>37</v>
      </c>
      <c r="C50" s="77"/>
      <c r="H50" s="86"/>
      <c r="I50" s="87"/>
      <c r="J50" s="87"/>
      <c r="K50" s="87"/>
      <c r="L50" s="87"/>
      <c r="M50" s="87"/>
    </row>
    <row r="51" spans="1:13" x14ac:dyDescent="0.25">
      <c r="B51" s="5" t="s">
        <v>30</v>
      </c>
      <c r="C51" s="78">
        <v>24517.477919713627</v>
      </c>
      <c r="G51" s="6"/>
      <c r="H51" s="86"/>
      <c r="I51" s="87"/>
      <c r="J51" s="87"/>
      <c r="K51" s="87"/>
      <c r="L51" s="87"/>
      <c r="M51" s="87"/>
    </row>
    <row r="52" spans="1:13" x14ac:dyDescent="0.25">
      <c r="B52" s="83" t="s">
        <v>38</v>
      </c>
      <c r="C52" s="88">
        <v>5300</v>
      </c>
      <c r="H52" s="86"/>
      <c r="I52" s="87"/>
      <c r="J52" s="87"/>
      <c r="K52" s="87"/>
      <c r="L52" s="87"/>
      <c r="M52" s="87"/>
    </row>
    <row r="53" spans="1:13" x14ac:dyDescent="0.25">
      <c r="B53" s="83" t="s">
        <v>39</v>
      </c>
      <c r="C53" s="89">
        <v>291.3</v>
      </c>
      <c r="H53" s="86"/>
      <c r="I53" s="87"/>
      <c r="J53" s="87"/>
      <c r="K53" s="87"/>
      <c r="L53" s="87"/>
      <c r="M53" s="87"/>
    </row>
    <row r="54" spans="1:13" ht="3" customHeight="1" x14ac:dyDescent="0.25"/>
    <row r="55" spans="1:13" x14ac:dyDescent="0.25">
      <c r="B55" s="6" t="s">
        <v>40</v>
      </c>
      <c r="C55" s="78">
        <v>19508.777919713626</v>
      </c>
    </row>
    <row r="56" spans="1:13" ht="3" customHeight="1" x14ac:dyDescent="0.25"/>
    <row r="57" spans="1:13" x14ac:dyDescent="0.25">
      <c r="B57" s="5" t="s">
        <v>41</v>
      </c>
      <c r="C57" s="87">
        <v>67.574568478398433</v>
      </c>
    </row>
    <row r="58" spans="1:13" ht="3" customHeight="1" x14ac:dyDescent="0.25"/>
    <row r="59" spans="1:13" x14ac:dyDescent="0.25">
      <c r="B59" s="5" t="s">
        <v>42</v>
      </c>
      <c r="C59" s="90">
        <v>288.7</v>
      </c>
    </row>
    <row r="60" spans="1:13" x14ac:dyDescent="0.25">
      <c r="A60" s="5" t="s">
        <v>0</v>
      </c>
    </row>
    <row r="61" spans="1:13" x14ac:dyDescent="0.25">
      <c r="B61" s="77" t="s">
        <v>43</v>
      </c>
      <c r="C61" s="77"/>
    </row>
    <row r="62" spans="1:13" x14ac:dyDescent="0.25">
      <c r="B62" s="5" t="s">
        <v>30</v>
      </c>
      <c r="C62" s="78">
        <v>15065.708000000001</v>
      </c>
    </row>
    <row r="63" spans="1:13" x14ac:dyDescent="0.25">
      <c r="B63" s="83" t="s">
        <v>38</v>
      </c>
      <c r="C63" s="88">
        <v>5300</v>
      </c>
    </row>
    <row r="64" spans="1:13" ht="3" customHeight="1" x14ac:dyDescent="0.25">
      <c r="B64" s="83" t="s">
        <v>39</v>
      </c>
      <c r="C64" s="91">
        <v>291.3</v>
      </c>
    </row>
    <row r="65" spans="1:4" ht="3" customHeight="1" x14ac:dyDescent="0.25"/>
    <row r="66" spans="1:4" x14ac:dyDescent="0.25">
      <c r="B66" s="6" t="s">
        <v>40</v>
      </c>
      <c r="C66" s="78">
        <v>10057.008</v>
      </c>
    </row>
    <row r="67" spans="1:4" ht="3" customHeight="1" x14ac:dyDescent="0.25"/>
    <row r="68" spans="1:4" x14ac:dyDescent="0.25">
      <c r="B68" s="5" t="s">
        <v>41</v>
      </c>
      <c r="C68" s="87">
        <v>34.835497055767235</v>
      </c>
    </row>
    <row r="69" spans="1:4" ht="3" customHeight="1" x14ac:dyDescent="0.25"/>
    <row r="70" spans="1:4" x14ac:dyDescent="0.25">
      <c r="B70" s="5" t="s">
        <v>42</v>
      </c>
      <c r="C70" s="92">
        <v>288.7</v>
      </c>
    </row>
    <row r="71" spans="1:4" x14ac:dyDescent="0.25">
      <c r="A71" s="5" t="s">
        <v>0</v>
      </c>
    </row>
    <row r="72" spans="1:4" x14ac:dyDescent="0.25">
      <c r="B72" s="93" t="s">
        <v>44</v>
      </c>
      <c r="C72" s="77" t="s">
        <v>45</v>
      </c>
      <c r="D72" s="77" t="s">
        <v>46</v>
      </c>
    </row>
    <row r="73" spans="1:4" x14ac:dyDescent="0.25">
      <c r="B73" s="5" t="s">
        <v>47</v>
      </c>
      <c r="C73" s="94">
        <v>0.65</v>
      </c>
      <c r="D73" s="95">
        <v>34.835497055767235</v>
      </c>
    </row>
    <row r="74" spans="1:4" x14ac:dyDescent="0.25">
      <c r="B74" s="5" t="s">
        <v>48</v>
      </c>
      <c r="C74" s="94">
        <v>0.35</v>
      </c>
      <c r="D74" s="96">
        <v>67.574568478398433</v>
      </c>
    </row>
    <row r="75" spans="1:4" ht="3" customHeight="1" x14ac:dyDescent="0.25">
      <c r="D75" s="91"/>
    </row>
    <row r="76" spans="1:4" x14ac:dyDescent="0.25">
      <c r="B76" s="6" t="s">
        <v>49</v>
      </c>
      <c r="C76" s="97"/>
      <c r="D76" s="98">
        <v>46.29417205368815</v>
      </c>
    </row>
    <row r="77" spans="1:4" x14ac:dyDescent="0.25">
      <c r="A77" s="5" t="s">
        <v>0</v>
      </c>
      <c r="B77" s="99" t="s">
        <v>50</v>
      </c>
      <c r="D77" s="100">
        <v>47.58</v>
      </c>
    </row>
    <row r="78" spans="1:4" x14ac:dyDescent="0.25">
      <c r="B78" s="99" t="s">
        <v>51</v>
      </c>
      <c r="D78" s="101">
        <v>-2.7024547001089694E-2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7D7C-8003-4268-9755-68B44658D6F7}">
  <dimension ref="A2:O78"/>
  <sheetViews>
    <sheetView showGridLines="0" topLeftCell="A36" workbookViewId="0">
      <selection activeCell="O78" sqref="O78"/>
    </sheetView>
  </sheetViews>
  <sheetFormatPr defaultColWidth="8.85546875" defaultRowHeight="15" outlineLevelRow="1" outlineLevelCol="1" x14ac:dyDescent="0.25"/>
  <cols>
    <col min="1" max="1" width="2" style="5" customWidth="1"/>
    <col min="2" max="2" width="30.140625" style="5" customWidth="1"/>
    <col min="3" max="4" width="10.42578125" style="5" customWidth="1" outlineLevel="1"/>
    <col min="5" max="13" width="10.42578125" style="5" customWidth="1"/>
    <col min="14" max="14" width="9.140625" style="5" customWidth="1"/>
    <col min="15" max="15" width="31.42578125" style="5" bestFit="1" customWidth="1"/>
    <col min="16" max="16" width="8.85546875" style="5"/>
    <col min="17" max="17" width="0.85546875" style="5" customWidth="1"/>
    <col min="18" max="18" width="29.28515625" style="5" bestFit="1" customWidth="1"/>
    <col min="19" max="19" width="8.85546875" style="5"/>
    <col min="20" max="20" width="2.28515625" style="5" customWidth="1"/>
    <col min="21" max="21" width="10.28515625" style="5" customWidth="1"/>
    <col min="22" max="22" width="5.7109375" style="5" customWidth="1"/>
    <col min="23" max="16384" width="8.85546875" style="5"/>
  </cols>
  <sheetData>
    <row r="2" spans="1:15" x14ac:dyDescent="0.25">
      <c r="A2" s="5" t="s">
        <v>0</v>
      </c>
      <c r="B2" s="6" t="s">
        <v>1</v>
      </c>
    </row>
    <row r="3" spans="1:15" ht="17.25" x14ac:dyDescent="0.4">
      <c r="B3" s="7"/>
      <c r="C3" s="8" t="s">
        <v>2</v>
      </c>
      <c r="D3" s="8"/>
      <c r="E3" s="8"/>
      <c r="F3" s="9"/>
      <c r="G3" s="8" t="s">
        <v>2</v>
      </c>
      <c r="H3" s="10"/>
      <c r="I3" s="10"/>
      <c r="J3" s="10"/>
      <c r="K3" s="10"/>
      <c r="L3" s="10"/>
      <c r="M3" s="10"/>
      <c r="N3" s="11"/>
    </row>
    <row r="4" spans="1:15" x14ac:dyDescent="0.25">
      <c r="B4" s="12" t="s">
        <v>3</v>
      </c>
      <c r="C4" s="13">
        <v>2018</v>
      </c>
      <c r="D4" s="13">
        <v>2019</v>
      </c>
      <c r="E4" s="13">
        <v>2020</v>
      </c>
      <c r="F4" s="14">
        <v>2021</v>
      </c>
      <c r="G4" s="15">
        <v>2022</v>
      </c>
      <c r="H4" s="15">
        <v>2023</v>
      </c>
      <c r="I4" s="15">
        <v>2024</v>
      </c>
      <c r="J4" s="15">
        <v>2025</v>
      </c>
      <c r="K4" s="15">
        <v>2026</v>
      </c>
      <c r="L4" s="15">
        <v>2027</v>
      </c>
      <c r="M4" s="15">
        <v>2024</v>
      </c>
      <c r="N4" s="11"/>
    </row>
    <row r="5" spans="1:15" hidden="1" outlineLevel="1" x14ac:dyDescent="0.25">
      <c r="B5" s="6" t="s">
        <v>4</v>
      </c>
      <c r="F5" s="16"/>
    </row>
    <row r="6" spans="1:15" hidden="1" outlineLevel="1" x14ac:dyDescent="0.25">
      <c r="B6" s="6"/>
      <c r="C6" s="17"/>
      <c r="D6" s="17"/>
      <c r="E6" s="17"/>
      <c r="F6" s="18"/>
      <c r="G6" s="17"/>
      <c r="H6" s="17"/>
      <c r="I6" s="17"/>
      <c r="J6" s="17"/>
      <c r="K6" s="17"/>
    </row>
    <row r="7" spans="1:15" hidden="1" outlineLevel="1" x14ac:dyDescent="0.25">
      <c r="B7" s="19"/>
      <c r="C7" s="20"/>
      <c r="D7" s="20"/>
      <c r="E7" s="20"/>
      <c r="F7" s="21"/>
      <c r="G7" s="20"/>
      <c r="H7" s="20"/>
      <c r="I7" s="20"/>
      <c r="J7" s="20"/>
      <c r="K7" s="20"/>
    </row>
    <row r="8" spans="1:15" collapsed="1" x14ac:dyDescent="0.25">
      <c r="B8" s="6" t="s">
        <v>5</v>
      </c>
      <c r="C8" s="22">
        <v>16285.1</v>
      </c>
      <c r="D8" s="22">
        <v>18289</v>
      </c>
      <c r="E8" s="22">
        <v>17577.900000000001</v>
      </c>
      <c r="F8" s="23">
        <v>18747</v>
      </c>
      <c r="G8" s="22">
        <v>17490.747295968533</v>
      </c>
      <c r="H8" s="22">
        <v>17196.4947885939</v>
      </c>
      <c r="I8" s="22">
        <v>16911.06985644051</v>
      </c>
      <c r="J8" s="22">
        <v>16634.207672251719</v>
      </c>
      <c r="K8" s="22">
        <v>16365.651353588592</v>
      </c>
      <c r="L8" s="22">
        <v>16105.151724485358</v>
      </c>
      <c r="M8" s="22">
        <v>15852.467084255222</v>
      </c>
      <c r="N8" s="24"/>
    </row>
    <row r="9" spans="1:15" x14ac:dyDescent="0.25">
      <c r="B9" s="25" t="s">
        <v>6</v>
      </c>
      <c r="C9" s="26">
        <v>0</v>
      </c>
      <c r="D9" s="26">
        <v>0.12305113263044132</v>
      </c>
      <c r="E9" s="26">
        <v>-3.8881294767346364E-2</v>
      </c>
      <c r="F9" s="27">
        <v>6.6509651323536811E-2</v>
      </c>
      <c r="G9" s="26">
        <v>7.3700995699135019E-2</v>
      </c>
      <c r="H9" s="26">
        <v>1.9713040878595045E-2</v>
      </c>
      <c r="I9" s="26">
        <v>1.9074402889866837E-2</v>
      </c>
      <c r="J9" s="26">
        <v>1.9128588700063176E-2</v>
      </c>
      <c r="K9" s="26">
        <v>1.9182828027935139E-2</v>
      </c>
      <c r="L9" s="26">
        <v>1.9237117449117935E-2</v>
      </c>
      <c r="M9" s="26">
        <v>1.9291453525760005E-2</v>
      </c>
      <c r="N9" s="28"/>
    </row>
    <row r="10" spans="1:15" ht="3" customHeight="1" x14ac:dyDescent="0.25">
      <c r="B10" s="29"/>
      <c r="C10" s="30"/>
      <c r="D10" s="30"/>
      <c r="E10" s="30"/>
      <c r="F10" s="31"/>
      <c r="G10" s="30"/>
      <c r="H10" s="30"/>
      <c r="I10" s="30"/>
      <c r="J10" s="30"/>
      <c r="K10" s="30"/>
      <c r="L10" s="30"/>
      <c r="M10" s="30"/>
      <c r="N10" s="28"/>
    </row>
    <row r="11" spans="1:15" ht="15" customHeight="1" x14ac:dyDescent="0.25">
      <c r="B11" s="32" t="s">
        <v>7</v>
      </c>
      <c r="C11" s="30"/>
      <c r="D11" s="30"/>
      <c r="E11" s="30"/>
      <c r="F11" s="31"/>
      <c r="G11" s="30"/>
      <c r="H11" s="30"/>
      <c r="I11" s="30"/>
      <c r="J11" s="30"/>
      <c r="K11" s="30"/>
      <c r="L11" s="30"/>
      <c r="M11" s="30"/>
      <c r="N11" s="28"/>
    </row>
    <row r="12" spans="1:15" ht="15" customHeight="1" x14ac:dyDescent="0.25">
      <c r="B12" s="33" t="s">
        <v>8</v>
      </c>
      <c r="C12" s="34">
        <v>12923.1</v>
      </c>
      <c r="D12" s="34">
        <v>14540</v>
      </c>
      <c r="E12" s="34">
        <v>14381.6</v>
      </c>
      <c r="F12" s="35">
        <v>15315.8</v>
      </c>
      <c r="G12" s="34">
        <v>14517.320255653882</v>
      </c>
      <c r="H12" s="34">
        <v>14273.090674532936</v>
      </c>
      <c r="I12" s="34">
        <v>14036.187980845623</v>
      </c>
      <c r="J12" s="34">
        <v>13806.392367968927</v>
      </c>
      <c r="K12" s="34">
        <v>13583.49062347853</v>
      </c>
      <c r="L12" s="34">
        <v>13367.275931322847</v>
      </c>
      <c r="M12" s="34">
        <v>13157.547679931833</v>
      </c>
      <c r="N12" s="36"/>
      <c r="O12" s="37"/>
    </row>
    <row r="13" spans="1:15" x14ac:dyDescent="0.25">
      <c r="B13" s="38" t="s">
        <v>9</v>
      </c>
      <c r="C13" s="22">
        <v>3362</v>
      </c>
      <c r="D13" s="22">
        <v>3749</v>
      </c>
      <c r="E13" s="22">
        <v>3196.3000000000011</v>
      </c>
      <c r="F13" s="39">
        <v>3431.2000000000007</v>
      </c>
      <c r="G13" s="22">
        <v>2973.4270403146511</v>
      </c>
      <c r="H13" s="22">
        <v>2923.4041140609643</v>
      </c>
      <c r="I13" s="22">
        <v>2874.8818755948869</v>
      </c>
      <c r="J13" s="22">
        <v>2827.8153042827926</v>
      </c>
      <c r="K13" s="22">
        <v>2782.1607301100612</v>
      </c>
      <c r="L13" s="22">
        <v>2737.8757931625114</v>
      </c>
      <c r="M13" s="22">
        <v>2694.9194043233892</v>
      </c>
      <c r="N13" s="40"/>
    </row>
    <row r="14" spans="1:15" x14ac:dyDescent="0.25">
      <c r="B14" s="25" t="s">
        <v>10</v>
      </c>
      <c r="C14" s="26">
        <v>0.20644638350393918</v>
      </c>
      <c r="D14" s="26">
        <v>0.20498660396959922</v>
      </c>
      <c r="E14" s="26">
        <v>0.18183628305997876</v>
      </c>
      <c r="F14" s="27">
        <v>0.18302661759214811</v>
      </c>
      <c r="G14" s="26">
        <v>0.17000000000000012</v>
      </c>
      <c r="H14" s="26">
        <v>0.1700000000000001</v>
      </c>
      <c r="I14" s="26">
        <v>0.16999999999999998</v>
      </c>
      <c r="J14" s="26">
        <v>0.17000000000000004</v>
      </c>
      <c r="K14" s="26">
        <v>0.16999999999999996</v>
      </c>
      <c r="L14" s="26">
        <v>0.17000000000000007</v>
      </c>
      <c r="M14" s="26">
        <v>0.17000000000000012</v>
      </c>
      <c r="N14" s="41"/>
    </row>
    <row r="15" spans="1:15" x14ac:dyDescent="0.25">
      <c r="B15" s="42" t="s">
        <v>11</v>
      </c>
      <c r="C15" s="43">
        <v>1546.6</v>
      </c>
      <c r="D15" s="43">
        <v>1715.2</v>
      </c>
      <c r="E15" s="43">
        <v>1624.4</v>
      </c>
      <c r="F15" s="44">
        <v>1759.3</v>
      </c>
      <c r="G15" s="43">
        <v>1644.1302458210421</v>
      </c>
      <c r="H15" s="43">
        <v>1616.4705101278266</v>
      </c>
      <c r="I15" s="43">
        <v>1589.6405665054081</v>
      </c>
      <c r="J15" s="43">
        <v>1563.6155211916616</v>
      </c>
      <c r="K15" s="43">
        <v>1538.3712272373275</v>
      </c>
      <c r="L15" s="43">
        <v>1513.8842621016238</v>
      </c>
      <c r="M15" s="43">
        <v>1490.1319059199909</v>
      </c>
      <c r="N15" s="41"/>
    </row>
    <row r="16" spans="1:15" x14ac:dyDescent="0.25">
      <c r="B16" s="42" t="s">
        <v>12</v>
      </c>
      <c r="C16" s="43">
        <v>300</v>
      </c>
      <c r="D16" s="43">
        <v>300</v>
      </c>
      <c r="E16" s="43">
        <v>300</v>
      </c>
      <c r="F16" s="44">
        <v>300</v>
      </c>
      <c r="G16" s="43">
        <v>279.85195673549651</v>
      </c>
      <c r="H16" s="43">
        <v>275.14391661750238</v>
      </c>
      <c r="I16" s="43">
        <v>270.57711770304815</v>
      </c>
      <c r="J16" s="43">
        <v>266.14732275602751</v>
      </c>
      <c r="K16" s="43">
        <v>261.85042165741748</v>
      </c>
      <c r="L16" s="43">
        <v>257.68242759176576</v>
      </c>
      <c r="M16" s="43">
        <v>253.63947334808356</v>
      </c>
      <c r="N16" s="41"/>
    </row>
    <row r="17" spans="2:14" x14ac:dyDescent="0.25">
      <c r="B17" s="33" t="s">
        <v>13</v>
      </c>
      <c r="C17" s="43">
        <v>1846.6</v>
      </c>
      <c r="D17" s="43">
        <v>2015.2</v>
      </c>
      <c r="E17" s="43">
        <v>1924.4</v>
      </c>
      <c r="F17" s="44">
        <v>2059.3000000000002</v>
      </c>
      <c r="G17" s="43">
        <v>1923.9822025565386</v>
      </c>
      <c r="H17" s="43">
        <v>1891.614426745329</v>
      </c>
      <c r="I17" s="43">
        <v>1860.2176842084561</v>
      </c>
      <c r="J17" s="43">
        <v>1829.7628439476891</v>
      </c>
      <c r="K17" s="43">
        <v>1800.2216488947449</v>
      </c>
      <c r="L17" s="43">
        <v>1771.5666896933894</v>
      </c>
      <c r="M17" s="43">
        <v>1743.7713792680745</v>
      </c>
      <c r="N17" s="36"/>
    </row>
    <row r="18" spans="2:14" x14ac:dyDescent="0.25">
      <c r="B18" s="45" t="s">
        <v>14</v>
      </c>
      <c r="C18" s="46">
        <v>1515.4</v>
      </c>
      <c r="D18" s="46">
        <v>1733.8</v>
      </c>
      <c r="E18" s="46">
        <v>1271.900000000001</v>
      </c>
      <c r="F18" s="23">
        <v>1371.9000000000005</v>
      </c>
      <c r="G18" s="46">
        <v>1049.4448377581125</v>
      </c>
      <c r="H18" s="46">
        <v>1031.7896873156353</v>
      </c>
      <c r="I18" s="46">
        <v>1014.6641913864307</v>
      </c>
      <c r="J18" s="46">
        <v>998.05246033510343</v>
      </c>
      <c r="K18" s="46">
        <v>981.93908121531626</v>
      </c>
      <c r="L18" s="46">
        <v>966.30910346912196</v>
      </c>
      <c r="M18" s="46">
        <v>951.14802505531475</v>
      </c>
      <c r="N18" s="40"/>
    </row>
    <row r="19" spans="2:14" x14ac:dyDescent="0.25">
      <c r="B19" s="25" t="s">
        <v>15</v>
      </c>
      <c r="C19" s="26">
        <v>9.305438713916403E-2</v>
      </c>
      <c r="D19" s="26">
        <v>9.4800153097490292E-2</v>
      </c>
      <c r="E19" s="26">
        <v>7.2357903958948505E-2</v>
      </c>
      <c r="F19" s="27">
        <v>7.3179708753400574E-2</v>
      </c>
      <c r="G19" s="26">
        <v>6.0000000000000109E-2</v>
      </c>
      <c r="H19" s="26">
        <v>6.0000000000000095E-2</v>
      </c>
      <c r="I19" s="26">
        <v>5.9999999999999984E-2</v>
      </c>
      <c r="J19" s="26">
        <v>6.0000000000000032E-2</v>
      </c>
      <c r="K19" s="26">
        <v>5.9999999999999949E-2</v>
      </c>
      <c r="L19" s="26">
        <v>6.0000000000000074E-2</v>
      </c>
      <c r="M19" s="26">
        <v>6.0000000000000123E-2</v>
      </c>
      <c r="N19" s="40"/>
    </row>
    <row r="20" spans="2:14" x14ac:dyDescent="0.25">
      <c r="B20" s="33" t="s">
        <v>16</v>
      </c>
      <c r="C20" s="34">
        <v>874.5</v>
      </c>
      <c r="D20" s="34">
        <v>-276.8</v>
      </c>
      <c r="E20" s="34">
        <v>-163.5</v>
      </c>
      <c r="F20" s="35">
        <v>-243.4</v>
      </c>
      <c r="G20" s="34">
        <v>209.8889675516225</v>
      </c>
      <c r="H20" s="34">
        <v>206.35793746312709</v>
      </c>
      <c r="I20" s="34">
        <v>202.93283827728615</v>
      </c>
      <c r="J20" s="34">
        <v>199.61049206702069</v>
      </c>
      <c r="K20" s="34">
        <v>196.38781624306327</v>
      </c>
      <c r="L20" s="34">
        <v>193.2618206938244</v>
      </c>
      <c r="M20" s="34">
        <v>190.22960501106297</v>
      </c>
      <c r="N20" s="36"/>
    </row>
    <row r="21" spans="2:14" x14ac:dyDescent="0.25">
      <c r="B21" s="45" t="s">
        <v>17</v>
      </c>
      <c r="C21" s="22">
        <v>640.90000000000009</v>
      </c>
      <c r="D21" s="22">
        <v>2010.6</v>
      </c>
      <c r="E21" s="22">
        <v>1435.400000000001</v>
      </c>
      <c r="F21" s="39">
        <v>1615.3000000000006</v>
      </c>
      <c r="G21" s="22">
        <v>839.55587020649</v>
      </c>
      <c r="H21" s="22">
        <v>825.43174985250823</v>
      </c>
      <c r="I21" s="22">
        <v>811.73135310914461</v>
      </c>
      <c r="J21" s="22">
        <v>798.44196826808275</v>
      </c>
      <c r="K21" s="22">
        <v>785.55126497225297</v>
      </c>
      <c r="L21" s="22">
        <v>773.04728277529762</v>
      </c>
      <c r="M21" s="22">
        <v>760.91842004425177</v>
      </c>
      <c r="N21" s="40"/>
    </row>
    <row r="22" spans="2:14" ht="5.0999999999999996" customHeight="1" x14ac:dyDescent="0.25">
      <c r="B22" s="45"/>
      <c r="C22" s="47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0"/>
    </row>
    <row r="23" spans="2:14" x14ac:dyDescent="0.25">
      <c r="B23" s="32" t="s">
        <v>18</v>
      </c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36"/>
    </row>
    <row r="24" spans="2:14" x14ac:dyDescent="0.25">
      <c r="B24" s="49" t="s">
        <v>19</v>
      </c>
      <c r="C24" s="34">
        <v>1252.2</v>
      </c>
      <c r="D24" s="34">
        <v>1511.2</v>
      </c>
      <c r="E24" s="34">
        <v>1487</v>
      </c>
      <c r="F24" s="35">
        <v>1460</v>
      </c>
      <c r="G24" s="34">
        <v>1407.9844506799252</v>
      </c>
      <c r="H24" s="34">
        <v>1399.8020129996223</v>
      </c>
      <c r="I24" s="34">
        <v>1371.3745910875343</v>
      </c>
      <c r="J24" s="34">
        <v>1334.3615312266604</v>
      </c>
      <c r="K24" s="34">
        <v>1322.3874662202293</v>
      </c>
      <c r="L24" s="34">
        <v>1302.5616060357988</v>
      </c>
      <c r="M24" s="34">
        <v>1280.0566466762073</v>
      </c>
      <c r="N24" s="36"/>
    </row>
    <row r="25" spans="2:14" x14ac:dyDescent="0.25">
      <c r="B25" s="45" t="s">
        <v>20</v>
      </c>
      <c r="C25" s="50">
        <v>1893.1000000000001</v>
      </c>
      <c r="D25" s="50">
        <v>3521.8</v>
      </c>
      <c r="E25" s="50">
        <v>2922.400000000001</v>
      </c>
      <c r="F25" s="51">
        <v>3075.3000000000006</v>
      </c>
      <c r="G25" s="50">
        <v>2247.5403208864154</v>
      </c>
      <c r="H25" s="50">
        <v>2225.2337628521304</v>
      </c>
      <c r="I25" s="50">
        <v>2183.105944196679</v>
      </c>
      <c r="J25" s="50">
        <v>2132.8034994947429</v>
      </c>
      <c r="K25" s="50">
        <v>2107.938731192482</v>
      </c>
      <c r="L25" s="50">
        <v>2075.6088888110962</v>
      </c>
      <c r="M25" s="50">
        <v>2040.9750667204589</v>
      </c>
      <c r="N25" s="36"/>
    </row>
    <row r="26" spans="2:14" x14ac:dyDescent="0.25">
      <c r="B26" s="25" t="s">
        <v>21</v>
      </c>
      <c r="C26" s="52">
        <v>0</v>
      </c>
      <c r="D26" s="52">
        <v>321.90000000000055</v>
      </c>
      <c r="E26" s="52">
        <v>122.60000000000036</v>
      </c>
      <c r="F26" s="53">
        <v>-364.30000000000018</v>
      </c>
      <c r="G26" s="52">
        <v>-21.849337049876794</v>
      </c>
      <c r="H26" s="52">
        <v>-17.92939157097544</v>
      </c>
      <c r="I26" s="52">
        <v>-28.605359950702223</v>
      </c>
      <c r="J26" s="52">
        <v>-15.198787677988548</v>
      </c>
      <c r="K26" s="52">
        <v>-17.879852778436089</v>
      </c>
      <c r="L26" s="52">
        <v>-18.431213272566765</v>
      </c>
      <c r="M26" s="52">
        <v>-18.544739145353105</v>
      </c>
      <c r="N26" s="17"/>
    </row>
    <row r="27" spans="2:14" x14ac:dyDescent="0.25">
      <c r="B27" s="49" t="s">
        <v>22</v>
      </c>
      <c r="C27" s="54">
        <v>999.9</v>
      </c>
      <c r="D27" s="54">
        <v>1369.1</v>
      </c>
      <c r="E27" s="54">
        <v>978.1</v>
      </c>
      <c r="F27" s="55">
        <v>815.5</v>
      </c>
      <c r="G27" s="54">
        <v>874.53736479842667</v>
      </c>
      <c r="H27" s="54">
        <v>859.824739429695</v>
      </c>
      <c r="I27" s="54">
        <v>845.55349282202553</v>
      </c>
      <c r="J27" s="54">
        <v>831.71038361258604</v>
      </c>
      <c r="K27" s="54">
        <v>818.28256767942958</v>
      </c>
      <c r="L27" s="54">
        <v>805.25758622426792</v>
      </c>
      <c r="M27" s="54">
        <v>792.62335421276111</v>
      </c>
      <c r="N27" s="36"/>
    </row>
    <row r="28" spans="2:14" x14ac:dyDescent="0.25">
      <c r="B28" s="45" t="s">
        <v>23</v>
      </c>
      <c r="C28" s="56">
        <v>2893</v>
      </c>
      <c r="D28" s="56">
        <v>5212.8000000000011</v>
      </c>
      <c r="E28" s="56">
        <v>4023.1000000000013</v>
      </c>
      <c r="F28" s="57">
        <v>3526.5000000000005</v>
      </c>
      <c r="G28" s="56">
        <v>3100.2283486349652</v>
      </c>
      <c r="H28" s="56">
        <v>3067.12911071085</v>
      </c>
      <c r="I28" s="56">
        <v>3000.0540770680022</v>
      </c>
      <c r="J28" s="56">
        <v>2949.3150954293405</v>
      </c>
      <c r="K28" s="56">
        <v>2908.3414460934755</v>
      </c>
      <c r="L28" s="56">
        <v>2862.4352617627974</v>
      </c>
      <c r="M28" s="56">
        <v>2815.0536817878669</v>
      </c>
      <c r="N28" s="36"/>
    </row>
    <row r="29" spans="2:14" outlineLevel="1" x14ac:dyDescent="0.25">
      <c r="B29" s="25" t="s">
        <v>24</v>
      </c>
      <c r="C29" s="58">
        <v>0</v>
      </c>
      <c r="D29" s="58">
        <v>0.80186657449014898</v>
      </c>
      <c r="E29" s="58">
        <v>-0.22822667280540199</v>
      </c>
      <c r="F29" s="59">
        <v>-0.12343715045611614</v>
      </c>
      <c r="G29" s="58">
        <v>-0.12087669115696442</v>
      </c>
      <c r="H29" s="58">
        <v>-1.0676387092160122E-2</v>
      </c>
      <c r="I29" s="58">
        <v>-2.1868995800865432E-2</v>
      </c>
      <c r="J29" s="58">
        <v>-1.6912689016675864E-2</v>
      </c>
      <c r="K29" s="58">
        <v>-1.3892598115190724E-2</v>
      </c>
      <c r="L29" s="58">
        <v>-1.5784317344285648E-2</v>
      </c>
      <c r="M29" s="58">
        <v>-1.6552891381638069E-2</v>
      </c>
      <c r="N29" s="60"/>
    </row>
    <row r="30" spans="2:14" ht="5.0999999999999996" customHeight="1" outlineLevel="1" x14ac:dyDescent="0.25">
      <c r="B30" s="25"/>
      <c r="C30" s="61"/>
      <c r="D30" s="62"/>
      <c r="E30" s="62"/>
      <c r="F30" s="63"/>
      <c r="G30" s="62"/>
      <c r="H30" s="62"/>
      <c r="I30" s="62"/>
      <c r="J30" s="62"/>
      <c r="K30" s="62"/>
      <c r="L30" s="62"/>
      <c r="M30" s="62"/>
      <c r="N30" s="60"/>
    </row>
    <row r="31" spans="2:14" outlineLevel="1" x14ac:dyDescent="0.25">
      <c r="B31" s="32" t="s">
        <v>25</v>
      </c>
      <c r="C31" s="61"/>
      <c r="D31" s="61"/>
      <c r="E31" s="61"/>
      <c r="F31" s="64"/>
      <c r="G31" s="61"/>
      <c r="H31" s="61"/>
      <c r="I31" s="61"/>
      <c r="J31" s="61"/>
      <c r="K31" s="61"/>
      <c r="L31" s="61"/>
      <c r="M31" s="61"/>
      <c r="N31" s="36"/>
    </row>
    <row r="32" spans="2:14" outlineLevel="1" x14ac:dyDescent="0.25">
      <c r="B32" s="65" t="s">
        <v>26</v>
      </c>
      <c r="C32" s="66">
        <v>6.6774355613805153E-2</v>
      </c>
      <c r="D32" s="67"/>
      <c r="E32" s="67"/>
      <c r="F32" s="68"/>
      <c r="G32" s="67"/>
      <c r="H32" s="67"/>
      <c r="I32" s="67"/>
      <c r="J32" s="67"/>
      <c r="K32" s="67"/>
      <c r="L32" s="67"/>
      <c r="M32" s="67"/>
    </row>
    <row r="33" spans="1:14" outlineLevel="1" x14ac:dyDescent="0.25">
      <c r="B33" s="65" t="s">
        <v>27</v>
      </c>
      <c r="C33" s="67"/>
      <c r="D33" s="67"/>
      <c r="E33" s="67"/>
      <c r="F33" s="68"/>
      <c r="G33" s="67">
        <v>0.5</v>
      </c>
      <c r="H33" s="67">
        <v>1.5</v>
      </c>
      <c r="I33" s="67">
        <v>2.5</v>
      </c>
      <c r="J33" s="67">
        <v>3.5</v>
      </c>
      <c r="K33" s="67">
        <v>4.5</v>
      </c>
      <c r="L33" s="67">
        <v>5.5</v>
      </c>
      <c r="M33" s="67">
        <v>6.5</v>
      </c>
    </row>
    <row r="34" spans="1:14" outlineLevel="1" x14ac:dyDescent="0.25">
      <c r="B34" s="65" t="s">
        <v>28</v>
      </c>
      <c r="C34" s="67"/>
      <c r="D34" s="67"/>
      <c r="E34" s="69"/>
      <c r="F34" s="70"/>
      <c r="G34" s="71">
        <v>0.96819696398299981</v>
      </c>
      <c r="H34" s="71">
        <v>0.90759302460539049</v>
      </c>
      <c r="I34" s="71">
        <v>0.85078256693110677</v>
      </c>
      <c r="J34" s="71">
        <v>0.7975281393426259</v>
      </c>
      <c r="K34" s="71">
        <v>0.74760715342068829</v>
      </c>
      <c r="L34" s="71">
        <v>0.70081095358776868</v>
      </c>
      <c r="M34" s="71">
        <v>0.65694394498687869</v>
      </c>
      <c r="N34" s="72"/>
    </row>
    <row r="35" spans="1:14" x14ac:dyDescent="0.25">
      <c r="B35" s="45" t="s">
        <v>29</v>
      </c>
      <c r="C35" s="67"/>
      <c r="D35" s="67"/>
      <c r="E35" s="73"/>
      <c r="F35" s="74"/>
      <c r="G35" s="75">
        <v>3001.6316748024024</v>
      </c>
      <c r="H35" s="75">
        <v>2783.704986445302</v>
      </c>
      <c r="I35" s="75">
        <v>2552.3937086200472</v>
      </c>
      <c r="J35" s="75">
        <v>2352.1617803928812</v>
      </c>
      <c r="K35" s="75">
        <v>2174.2968696893513</v>
      </c>
      <c r="L35" s="75">
        <v>2006.0259853792402</v>
      </c>
      <c r="M35" s="75">
        <v>1849.3324710635588</v>
      </c>
      <c r="N35" s="76"/>
    </row>
    <row r="36" spans="1:14" ht="15" customHeight="1" x14ac:dyDescent="0.25"/>
    <row r="37" spans="1:14" ht="15" customHeight="1" x14ac:dyDescent="0.25">
      <c r="A37" s="5" t="s">
        <v>0</v>
      </c>
      <c r="B37" s="77" t="s">
        <v>30</v>
      </c>
      <c r="C37" s="77"/>
    </row>
    <row r="38" spans="1:14" x14ac:dyDescent="0.25">
      <c r="B38" s="5" t="s">
        <v>31</v>
      </c>
      <c r="C38" s="78">
        <v>16719.547476392781</v>
      </c>
    </row>
    <row r="39" spans="1:14" x14ac:dyDescent="0.25">
      <c r="B39" s="79" t="s">
        <v>32</v>
      </c>
      <c r="C39" s="79"/>
    </row>
    <row r="40" spans="1:14" x14ac:dyDescent="0.25">
      <c r="B40" s="5" t="s">
        <v>33</v>
      </c>
      <c r="C40" s="78">
        <v>2231.204671731522</v>
      </c>
    </row>
    <row r="41" spans="1:14" x14ac:dyDescent="0.25">
      <c r="B41" s="5" t="s">
        <v>34</v>
      </c>
      <c r="C41" s="80">
        <v>5.3199999999999994</v>
      </c>
    </row>
    <row r="42" spans="1:14" x14ac:dyDescent="0.25">
      <c r="B42" s="81" t="s">
        <v>32</v>
      </c>
      <c r="C42" s="78">
        <v>11870.008853611696</v>
      </c>
    </row>
    <row r="43" spans="1:14" x14ac:dyDescent="0.25">
      <c r="B43" s="5" t="s">
        <v>28</v>
      </c>
      <c r="C43" s="82">
        <v>0.65694394498687869</v>
      </c>
    </row>
    <row r="44" spans="1:14" x14ac:dyDescent="0.25">
      <c r="B44" s="81" t="s">
        <v>35</v>
      </c>
      <c r="C44" s="78">
        <v>7797.9304433208454</v>
      </c>
    </row>
    <row r="45" spans="1:14" x14ac:dyDescent="0.25">
      <c r="B45" s="83" t="s">
        <v>36</v>
      </c>
      <c r="C45" s="60">
        <v>0.31805597903896993</v>
      </c>
    </row>
    <row r="46" spans="1:14" ht="3" customHeight="1" x14ac:dyDescent="0.25"/>
    <row r="47" spans="1:14" x14ac:dyDescent="0.25">
      <c r="B47" s="6" t="s">
        <v>30</v>
      </c>
      <c r="C47" s="78">
        <v>24517.477919713627</v>
      </c>
    </row>
    <row r="48" spans="1:14" x14ac:dyDescent="0.25">
      <c r="H48" s="84"/>
      <c r="I48" s="85"/>
      <c r="J48" s="85"/>
      <c r="K48" s="85"/>
      <c r="L48" s="85"/>
      <c r="M48" s="85"/>
    </row>
    <row r="49" spans="1:13" x14ac:dyDescent="0.25">
      <c r="H49" s="86"/>
      <c r="I49" s="87"/>
      <c r="J49" s="87"/>
      <c r="K49" s="87"/>
      <c r="L49" s="87"/>
      <c r="M49" s="87"/>
    </row>
    <row r="50" spans="1:13" x14ac:dyDescent="0.25">
      <c r="A50" s="5" t="s">
        <v>0</v>
      </c>
      <c r="B50" s="77" t="s">
        <v>37</v>
      </c>
      <c r="C50" s="77"/>
      <c r="H50" s="86"/>
      <c r="I50" s="87"/>
      <c r="J50" s="87"/>
      <c r="K50" s="87"/>
      <c r="L50" s="87"/>
      <c r="M50" s="87"/>
    </row>
    <row r="51" spans="1:13" x14ac:dyDescent="0.25">
      <c r="B51" s="5" t="s">
        <v>30</v>
      </c>
      <c r="C51" s="78">
        <v>24517.477919713627</v>
      </c>
      <c r="G51" s="6"/>
      <c r="H51" s="86"/>
      <c r="I51" s="87"/>
      <c r="J51" s="87"/>
      <c r="K51" s="87"/>
      <c r="L51" s="87"/>
      <c r="M51" s="87"/>
    </row>
    <row r="52" spans="1:13" x14ac:dyDescent="0.25">
      <c r="B52" s="83" t="s">
        <v>38</v>
      </c>
      <c r="C52" s="88">
        <v>5300</v>
      </c>
      <c r="H52" s="86"/>
      <c r="I52" s="87"/>
      <c r="J52" s="87"/>
      <c r="K52" s="87"/>
      <c r="L52" s="87"/>
      <c r="M52" s="87"/>
    </row>
    <row r="53" spans="1:13" x14ac:dyDescent="0.25">
      <c r="B53" s="83" t="s">
        <v>39</v>
      </c>
      <c r="C53" s="89">
        <v>291.3</v>
      </c>
      <c r="H53" s="86"/>
      <c r="I53" s="87"/>
      <c r="J53" s="87"/>
      <c r="K53" s="87"/>
      <c r="L53" s="87"/>
      <c r="M53" s="87"/>
    </row>
    <row r="54" spans="1:13" ht="3" customHeight="1" x14ac:dyDescent="0.25"/>
    <row r="55" spans="1:13" x14ac:dyDescent="0.25">
      <c r="B55" s="6" t="s">
        <v>40</v>
      </c>
      <c r="C55" s="78">
        <v>19508.777919713626</v>
      </c>
    </row>
    <row r="56" spans="1:13" ht="3" customHeight="1" x14ac:dyDescent="0.25"/>
    <row r="57" spans="1:13" x14ac:dyDescent="0.25">
      <c r="B57" s="5" t="s">
        <v>41</v>
      </c>
      <c r="C57" s="87">
        <v>67.574568478398433</v>
      </c>
    </row>
    <row r="58" spans="1:13" ht="3" customHeight="1" x14ac:dyDescent="0.25"/>
    <row r="59" spans="1:13" x14ac:dyDescent="0.25">
      <c r="B59" s="5" t="s">
        <v>42</v>
      </c>
      <c r="C59" s="90">
        <v>288.7</v>
      </c>
    </row>
    <row r="60" spans="1:13" x14ac:dyDescent="0.25">
      <c r="A60" s="5" t="s">
        <v>0</v>
      </c>
    </row>
    <row r="61" spans="1:13" x14ac:dyDescent="0.25">
      <c r="B61" s="77" t="s">
        <v>43</v>
      </c>
      <c r="C61" s="77"/>
    </row>
    <row r="62" spans="1:13" x14ac:dyDescent="0.25">
      <c r="B62" s="5" t="s">
        <v>30</v>
      </c>
      <c r="C62" s="78">
        <v>15065.708000000001</v>
      </c>
    </row>
    <row r="63" spans="1:13" x14ac:dyDescent="0.25">
      <c r="B63" s="83" t="s">
        <v>38</v>
      </c>
      <c r="C63" s="88">
        <v>5300</v>
      </c>
    </row>
    <row r="64" spans="1:13" ht="3" customHeight="1" x14ac:dyDescent="0.25">
      <c r="B64" s="83" t="s">
        <v>39</v>
      </c>
      <c r="C64" s="91">
        <v>291.3</v>
      </c>
    </row>
    <row r="65" spans="1:4" ht="3" customHeight="1" x14ac:dyDescent="0.25"/>
    <row r="66" spans="1:4" x14ac:dyDescent="0.25">
      <c r="B66" s="6" t="s">
        <v>40</v>
      </c>
      <c r="C66" s="78">
        <v>10057.008</v>
      </c>
    </row>
    <row r="67" spans="1:4" ht="3" customHeight="1" x14ac:dyDescent="0.25"/>
    <row r="68" spans="1:4" x14ac:dyDescent="0.25">
      <c r="B68" s="5" t="s">
        <v>41</v>
      </c>
      <c r="C68" s="87">
        <v>34.835497055767235</v>
      </c>
    </row>
    <row r="69" spans="1:4" ht="3" customHeight="1" x14ac:dyDescent="0.25"/>
    <row r="70" spans="1:4" x14ac:dyDescent="0.25">
      <c r="B70" s="5" t="s">
        <v>42</v>
      </c>
      <c r="C70" s="92">
        <v>288.7</v>
      </c>
    </row>
    <row r="71" spans="1:4" x14ac:dyDescent="0.25">
      <c r="A71" s="5" t="s">
        <v>0</v>
      </c>
    </row>
    <row r="72" spans="1:4" x14ac:dyDescent="0.25">
      <c r="B72" s="93" t="s">
        <v>44</v>
      </c>
      <c r="C72" s="77" t="s">
        <v>45</v>
      </c>
      <c r="D72" s="77" t="s">
        <v>46</v>
      </c>
    </row>
    <row r="73" spans="1:4" x14ac:dyDescent="0.25">
      <c r="B73" s="5" t="s">
        <v>47</v>
      </c>
      <c r="C73" s="94">
        <v>0.65</v>
      </c>
      <c r="D73" s="95">
        <v>34.835497055767235</v>
      </c>
    </row>
    <row r="74" spans="1:4" x14ac:dyDescent="0.25">
      <c r="B74" s="5" t="s">
        <v>48</v>
      </c>
      <c r="C74" s="94">
        <v>0.35</v>
      </c>
      <c r="D74" s="96">
        <v>67.574568478398433</v>
      </c>
    </row>
    <row r="75" spans="1:4" ht="3" customHeight="1" x14ac:dyDescent="0.25">
      <c r="D75" s="91"/>
    </row>
    <row r="76" spans="1:4" x14ac:dyDescent="0.25">
      <c r="B76" s="6" t="s">
        <v>49</v>
      </c>
      <c r="C76" s="97"/>
      <c r="D76" s="98">
        <v>46.29417205368815</v>
      </c>
    </row>
    <row r="77" spans="1:4" x14ac:dyDescent="0.25">
      <c r="A77" s="5" t="s">
        <v>0</v>
      </c>
      <c r="B77" s="99" t="s">
        <v>50</v>
      </c>
      <c r="D77" s="100">
        <v>47.58</v>
      </c>
    </row>
    <row r="78" spans="1:4" x14ac:dyDescent="0.25">
      <c r="B78" s="99" t="s">
        <v>51</v>
      </c>
      <c r="D78" s="101">
        <v>-2.7024547001089694E-2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E50C8-BFBE-48A2-88A8-D71B99DF8F8B}">
  <dimension ref="A2:O78"/>
  <sheetViews>
    <sheetView showGridLines="0" topLeftCell="A36" workbookViewId="0">
      <selection activeCell="O78" sqref="O78"/>
    </sheetView>
  </sheetViews>
  <sheetFormatPr defaultColWidth="8.85546875" defaultRowHeight="15" outlineLevelRow="1" outlineLevelCol="1" x14ac:dyDescent="0.25"/>
  <cols>
    <col min="1" max="1" width="2" style="211" customWidth="1"/>
    <col min="2" max="2" width="30.140625" customWidth="1"/>
    <col min="3" max="4" width="10.42578125" customWidth="1" outlineLevel="1"/>
    <col min="5" max="13" width="10.42578125" customWidth="1"/>
    <col min="14" max="14" width="9.140625" style="211" customWidth="1"/>
    <col min="15" max="15" width="31.42578125" bestFit="1" customWidth="1"/>
    <col min="17" max="17" width="0.85546875" customWidth="1"/>
    <col min="18" max="18" width="29.28515625" bestFit="1" customWidth="1"/>
    <col min="20" max="20" width="2.28515625" customWidth="1"/>
    <col min="21" max="21" width="10.28515625" customWidth="1"/>
    <col min="22" max="22" width="5.7109375" customWidth="1"/>
  </cols>
  <sheetData>
    <row r="2" spans="1:15" x14ac:dyDescent="0.25">
      <c r="A2" s="208" t="s">
        <v>0</v>
      </c>
      <c r="B2" s="209" t="s">
        <v>1</v>
      </c>
      <c r="N2" s="210"/>
      <c r="O2" s="164"/>
    </row>
    <row r="3" spans="1:15" ht="17.25" x14ac:dyDescent="0.4">
      <c r="B3" s="212"/>
      <c r="C3" s="213" t="s">
        <v>2</v>
      </c>
      <c r="D3" s="213"/>
      <c r="E3" s="213"/>
      <c r="F3" s="214"/>
      <c r="G3" s="213" t="s">
        <v>2</v>
      </c>
      <c r="H3" s="215"/>
      <c r="I3" s="215"/>
      <c r="J3" s="215"/>
      <c r="K3" s="215"/>
      <c r="L3" s="215"/>
      <c r="M3" s="215"/>
      <c r="N3" s="216"/>
      <c r="O3" s="164"/>
    </row>
    <row r="4" spans="1:15" x14ac:dyDescent="0.25">
      <c r="B4" s="217" t="s">
        <v>3</v>
      </c>
      <c r="C4" s="218">
        <v>2018</v>
      </c>
      <c r="D4" s="218">
        <v>2019</v>
      </c>
      <c r="E4" s="218">
        <v>2020</v>
      </c>
      <c r="F4" s="219">
        <v>2021</v>
      </c>
      <c r="G4" s="220">
        <v>2022</v>
      </c>
      <c r="H4" s="220">
        <v>2023</v>
      </c>
      <c r="I4" s="220">
        <v>2024</v>
      </c>
      <c r="J4" s="220">
        <v>2025</v>
      </c>
      <c r="K4" s="220">
        <v>2026</v>
      </c>
      <c r="L4" s="220">
        <v>2027</v>
      </c>
      <c r="M4" s="220">
        <v>2024</v>
      </c>
      <c r="N4" s="216"/>
      <c r="O4" s="164"/>
    </row>
    <row r="5" spans="1:15" hidden="1" outlineLevel="1" x14ac:dyDescent="0.25">
      <c r="B5" s="209" t="s">
        <v>4</v>
      </c>
      <c r="F5" s="221"/>
    </row>
    <row r="6" spans="1:15" hidden="1" outlineLevel="1" x14ac:dyDescent="0.25">
      <c r="B6" s="209"/>
      <c r="C6" s="222"/>
      <c r="D6" s="222"/>
      <c r="E6" s="222"/>
      <c r="F6" s="223"/>
      <c r="G6" s="222"/>
      <c r="H6" s="222"/>
      <c r="I6" s="222"/>
      <c r="J6" s="222"/>
      <c r="K6" s="222"/>
    </row>
    <row r="7" spans="1:15" hidden="1" outlineLevel="1" x14ac:dyDescent="0.25">
      <c r="B7" s="224"/>
      <c r="C7" s="225"/>
      <c r="D7" s="225"/>
      <c r="E7" s="225"/>
      <c r="F7" s="226"/>
      <c r="G7" s="225"/>
      <c r="H7" s="225"/>
      <c r="I7" s="225"/>
      <c r="J7" s="225"/>
      <c r="K7" s="225"/>
    </row>
    <row r="8" spans="1:15" collapsed="1" x14ac:dyDescent="0.25">
      <c r="B8" s="209" t="s">
        <v>5</v>
      </c>
      <c r="C8" s="227">
        <v>16285.1</v>
      </c>
      <c r="D8" s="227">
        <v>18289</v>
      </c>
      <c r="E8" s="227">
        <v>17577.900000000001</v>
      </c>
      <c r="F8" s="228">
        <v>18747</v>
      </c>
      <c r="G8" s="227">
        <v>17490.747295968533</v>
      </c>
      <c r="H8" s="227">
        <v>17196.4947885939</v>
      </c>
      <c r="I8" s="227">
        <v>16911.06985644051</v>
      </c>
      <c r="J8" s="227">
        <v>16634.207672251719</v>
      </c>
      <c r="K8" s="227">
        <v>16365.651353588592</v>
      </c>
      <c r="L8" s="227">
        <v>16105.151724485358</v>
      </c>
      <c r="M8" s="227">
        <v>15852.467084255222</v>
      </c>
      <c r="N8" s="229"/>
    </row>
    <row r="9" spans="1:15" x14ac:dyDescent="0.25">
      <c r="B9" s="230" t="s">
        <v>6</v>
      </c>
      <c r="C9" s="231">
        <v>0</v>
      </c>
      <c r="D9" s="231">
        <v>0.12305113263044132</v>
      </c>
      <c r="E9" s="231">
        <v>-3.8881294767346364E-2</v>
      </c>
      <c r="F9" s="232">
        <v>6.6509651323536811E-2</v>
      </c>
      <c r="G9" s="231">
        <v>7.3700995699135019E-2</v>
      </c>
      <c r="H9" s="231">
        <v>1.9713040878595045E-2</v>
      </c>
      <c r="I9" s="231">
        <v>1.9074402889866837E-2</v>
      </c>
      <c r="J9" s="231">
        <v>1.9128588700063176E-2</v>
      </c>
      <c r="K9" s="231">
        <v>1.9182828027935139E-2</v>
      </c>
      <c r="L9" s="231">
        <v>1.9237117449117935E-2</v>
      </c>
      <c r="M9" s="231">
        <v>1.9291453525760005E-2</v>
      </c>
      <c r="N9" s="233"/>
    </row>
    <row r="10" spans="1:15" ht="3" customHeight="1" x14ac:dyDescent="0.25">
      <c r="B10" s="234"/>
      <c r="C10" s="235"/>
      <c r="D10" s="235"/>
      <c r="E10" s="235"/>
      <c r="F10" s="236"/>
      <c r="G10" s="235"/>
      <c r="H10" s="235"/>
      <c r="I10" s="235"/>
      <c r="J10" s="235"/>
      <c r="K10" s="235"/>
      <c r="L10" s="235"/>
      <c r="M10" s="235"/>
      <c r="N10" s="233"/>
    </row>
    <row r="11" spans="1:15" ht="15" customHeight="1" x14ac:dyDescent="0.25">
      <c r="B11" s="237" t="s">
        <v>7</v>
      </c>
      <c r="C11" s="235"/>
      <c r="D11" s="235"/>
      <c r="E11" s="235"/>
      <c r="F11" s="236"/>
      <c r="G11" s="235"/>
      <c r="H11" s="235"/>
      <c r="I11" s="235"/>
      <c r="J11" s="235"/>
      <c r="K11" s="235"/>
      <c r="L11" s="235"/>
      <c r="M11" s="235"/>
      <c r="N11" s="233"/>
    </row>
    <row r="12" spans="1:15" ht="15" customHeight="1" x14ac:dyDescent="0.25">
      <c r="B12" s="238" t="s">
        <v>8</v>
      </c>
      <c r="C12" s="239">
        <v>12923.1</v>
      </c>
      <c r="D12" s="239">
        <v>14540</v>
      </c>
      <c r="E12" s="239">
        <v>14381.6</v>
      </c>
      <c r="F12" s="240">
        <v>15315.8</v>
      </c>
      <c r="G12" s="239">
        <v>14517.320255653882</v>
      </c>
      <c r="H12" s="239">
        <v>14273.090674532936</v>
      </c>
      <c r="I12" s="239">
        <v>14036.187980845623</v>
      </c>
      <c r="J12" s="239">
        <v>13806.392367968927</v>
      </c>
      <c r="K12" s="239">
        <v>13583.49062347853</v>
      </c>
      <c r="L12" s="239">
        <v>13367.275931322847</v>
      </c>
      <c r="M12" s="239">
        <v>13157.547679931833</v>
      </c>
      <c r="N12" s="241"/>
      <c r="O12" s="242"/>
    </row>
    <row r="13" spans="1:15" x14ac:dyDescent="0.25">
      <c r="B13" s="243" t="s">
        <v>9</v>
      </c>
      <c r="C13" s="227">
        <v>3362</v>
      </c>
      <c r="D13" s="227">
        <v>3749</v>
      </c>
      <c r="E13" s="227">
        <v>3196.3000000000011</v>
      </c>
      <c r="F13" s="244">
        <v>3431.2000000000007</v>
      </c>
      <c r="G13" s="227">
        <v>2973.4270403146511</v>
      </c>
      <c r="H13" s="227">
        <v>2923.4041140609643</v>
      </c>
      <c r="I13" s="227">
        <v>2874.8818755948869</v>
      </c>
      <c r="J13" s="227">
        <v>2827.8153042827926</v>
      </c>
      <c r="K13" s="227">
        <v>2782.1607301100612</v>
      </c>
      <c r="L13" s="227">
        <v>2737.8757931625114</v>
      </c>
      <c r="M13" s="227">
        <v>2694.9194043233892</v>
      </c>
      <c r="N13" s="245"/>
    </row>
    <row r="14" spans="1:15" x14ac:dyDescent="0.25">
      <c r="B14" s="246" t="s">
        <v>10</v>
      </c>
      <c r="C14" s="231">
        <v>0.20644638350393918</v>
      </c>
      <c r="D14" s="231">
        <v>0.20498660396959922</v>
      </c>
      <c r="E14" s="231">
        <v>0.18183628305997876</v>
      </c>
      <c r="F14" s="232">
        <v>0.18302661759214811</v>
      </c>
      <c r="G14" s="231">
        <v>0.17000000000000012</v>
      </c>
      <c r="H14" s="231">
        <v>0.1700000000000001</v>
      </c>
      <c r="I14" s="231">
        <v>0.16999999999999998</v>
      </c>
      <c r="J14" s="231">
        <v>0.17000000000000004</v>
      </c>
      <c r="K14" s="231">
        <v>0.16999999999999996</v>
      </c>
      <c r="L14" s="231">
        <v>0.17000000000000007</v>
      </c>
      <c r="M14" s="231">
        <v>0.17000000000000012</v>
      </c>
      <c r="N14" s="247"/>
    </row>
    <row r="15" spans="1:15" x14ac:dyDescent="0.25">
      <c r="B15" s="248" t="s">
        <v>11</v>
      </c>
      <c r="C15" s="249">
        <v>1546.6</v>
      </c>
      <c r="D15" s="249">
        <v>1715.2</v>
      </c>
      <c r="E15" s="249">
        <v>1624.4</v>
      </c>
      <c r="F15" s="250">
        <v>1759.3</v>
      </c>
      <c r="G15" s="249">
        <v>1644.1302458210421</v>
      </c>
      <c r="H15" s="249">
        <v>1616.4705101278266</v>
      </c>
      <c r="I15" s="249">
        <v>1589.6405665054081</v>
      </c>
      <c r="J15" s="249">
        <v>1563.6155211916616</v>
      </c>
      <c r="K15" s="249">
        <v>1538.3712272373275</v>
      </c>
      <c r="L15" s="249">
        <v>1513.8842621016238</v>
      </c>
      <c r="M15" s="249">
        <v>1490.1319059199909</v>
      </c>
      <c r="N15" s="247"/>
    </row>
    <row r="16" spans="1:15" x14ac:dyDescent="0.25">
      <c r="B16" s="248" t="s">
        <v>12</v>
      </c>
      <c r="C16" s="249">
        <v>300</v>
      </c>
      <c r="D16" s="249">
        <v>300</v>
      </c>
      <c r="E16" s="249">
        <v>300</v>
      </c>
      <c r="F16" s="250">
        <v>300</v>
      </c>
      <c r="G16" s="249">
        <v>279.85195673549651</v>
      </c>
      <c r="H16" s="249">
        <v>275.14391661750238</v>
      </c>
      <c r="I16" s="249">
        <v>270.57711770304815</v>
      </c>
      <c r="J16" s="249">
        <v>266.14732275602751</v>
      </c>
      <c r="K16" s="249">
        <v>261.85042165741748</v>
      </c>
      <c r="L16" s="249">
        <v>257.68242759176576</v>
      </c>
      <c r="M16" s="249">
        <v>253.63947334808356</v>
      </c>
      <c r="N16" s="247"/>
    </row>
    <row r="17" spans="2:14" x14ac:dyDescent="0.25">
      <c r="B17" s="238" t="s">
        <v>13</v>
      </c>
      <c r="C17" s="249">
        <v>1846.6</v>
      </c>
      <c r="D17" s="249">
        <v>2015.2</v>
      </c>
      <c r="E17" s="249">
        <v>1924.4</v>
      </c>
      <c r="F17" s="250">
        <v>2059.3000000000002</v>
      </c>
      <c r="G17" s="249">
        <v>1923.9822025565386</v>
      </c>
      <c r="H17" s="249">
        <v>1891.614426745329</v>
      </c>
      <c r="I17" s="249">
        <v>1860.2176842084561</v>
      </c>
      <c r="J17" s="249">
        <v>1829.7628439476891</v>
      </c>
      <c r="K17" s="249">
        <v>1800.2216488947449</v>
      </c>
      <c r="L17" s="249">
        <v>1771.5666896933894</v>
      </c>
      <c r="M17" s="249">
        <v>1743.7713792680745</v>
      </c>
      <c r="N17" s="241"/>
    </row>
    <row r="18" spans="2:14" x14ac:dyDescent="0.25">
      <c r="B18" s="251" t="s">
        <v>14</v>
      </c>
      <c r="C18" s="252">
        <v>1515.4</v>
      </c>
      <c r="D18" s="252">
        <v>1733.8</v>
      </c>
      <c r="E18" s="252">
        <v>1271.900000000001</v>
      </c>
      <c r="F18" s="228">
        <v>1371.9000000000005</v>
      </c>
      <c r="G18" s="252">
        <v>1049.4448377581125</v>
      </c>
      <c r="H18" s="252">
        <v>1031.7896873156353</v>
      </c>
      <c r="I18" s="252">
        <v>1014.6641913864307</v>
      </c>
      <c r="J18" s="252">
        <v>998.05246033510343</v>
      </c>
      <c r="K18" s="252">
        <v>981.93908121531626</v>
      </c>
      <c r="L18" s="252">
        <v>966.30910346912196</v>
      </c>
      <c r="M18" s="252">
        <v>951.14802505531475</v>
      </c>
      <c r="N18" s="245"/>
    </row>
    <row r="19" spans="2:14" x14ac:dyDescent="0.25">
      <c r="B19" s="246" t="s">
        <v>15</v>
      </c>
      <c r="C19" s="231">
        <v>9.305438713916403E-2</v>
      </c>
      <c r="D19" s="231">
        <v>9.4800153097490292E-2</v>
      </c>
      <c r="E19" s="231">
        <v>7.2357903958948505E-2</v>
      </c>
      <c r="F19" s="232">
        <v>7.3179708753400574E-2</v>
      </c>
      <c r="G19" s="231">
        <v>6.0000000000000109E-2</v>
      </c>
      <c r="H19" s="231">
        <v>6.0000000000000095E-2</v>
      </c>
      <c r="I19" s="231">
        <v>5.9999999999999984E-2</v>
      </c>
      <c r="J19" s="231">
        <v>6.0000000000000032E-2</v>
      </c>
      <c r="K19" s="231">
        <v>5.9999999999999949E-2</v>
      </c>
      <c r="L19" s="231">
        <v>6.0000000000000074E-2</v>
      </c>
      <c r="M19" s="231">
        <v>6.0000000000000123E-2</v>
      </c>
      <c r="N19" s="245"/>
    </row>
    <row r="20" spans="2:14" x14ac:dyDescent="0.25">
      <c r="B20" s="238" t="s">
        <v>16</v>
      </c>
      <c r="C20" s="239">
        <v>874.5</v>
      </c>
      <c r="D20" s="239">
        <v>-276.8</v>
      </c>
      <c r="E20" s="239">
        <v>-163.5</v>
      </c>
      <c r="F20" s="240">
        <v>-243.4</v>
      </c>
      <c r="G20" s="239">
        <v>209.8889675516225</v>
      </c>
      <c r="H20" s="239">
        <v>206.35793746312709</v>
      </c>
      <c r="I20" s="239">
        <v>202.93283827728615</v>
      </c>
      <c r="J20" s="239">
        <v>199.61049206702069</v>
      </c>
      <c r="K20" s="239">
        <v>196.38781624306327</v>
      </c>
      <c r="L20" s="239">
        <v>193.2618206938244</v>
      </c>
      <c r="M20" s="239">
        <v>190.22960501106297</v>
      </c>
      <c r="N20" s="241"/>
    </row>
    <row r="21" spans="2:14" x14ac:dyDescent="0.25">
      <c r="B21" s="251" t="s">
        <v>17</v>
      </c>
      <c r="C21" s="227">
        <v>640.90000000000009</v>
      </c>
      <c r="D21" s="227">
        <v>2010.6</v>
      </c>
      <c r="E21" s="227">
        <v>1435.400000000001</v>
      </c>
      <c r="F21" s="244">
        <v>1615.3000000000006</v>
      </c>
      <c r="G21" s="227">
        <v>839.55587020649</v>
      </c>
      <c r="H21" s="227">
        <v>825.43174985250823</v>
      </c>
      <c r="I21" s="227">
        <v>811.73135310914461</v>
      </c>
      <c r="J21" s="227">
        <v>798.44196826808275</v>
      </c>
      <c r="K21" s="227">
        <v>785.55126497225297</v>
      </c>
      <c r="L21" s="227">
        <v>773.04728277529762</v>
      </c>
      <c r="M21" s="227">
        <v>760.91842004425177</v>
      </c>
      <c r="N21" s="245"/>
    </row>
    <row r="22" spans="2:14" s="211" customFormat="1" ht="5.0999999999999996" customHeight="1" x14ac:dyDescent="0.25">
      <c r="B22" s="251"/>
      <c r="C22" s="253"/>
      <c r="D22" s="253"/>
      <c r="E22" s="253"/>
      <c r="F22" s="254"/>
      <c r="G22" s="253"/>
      <c r="H22" s="253"/>
      <c r="I22" s="253"/>
      <c r="J22" s="253"/>
      <c r="K22" s="253"/>
      <c r="L22" s="253"/>
      <c r="M22" s="253"/>
      <c r="N22" s="245"/>
    </row>
    <row r="23" spans="2:14" x14ac:dyDescent="0.25">
      <c r="B23" s="255" t="s">
        <v>18</v>
      </c>
      <c r="C23" s="249"/>
      <c r="D23" s="249"/>
      <c r="E23" s="249"/>
      <c r="F23" s="250"/>
      <c r="G23" s="249"/>
      <c r="H23" s="249"/>
      <c r="I23" s="249"/>
      <c r="J23" s="249"/>
      <c r="K23" s="249"/>
      <c r="L23" s="249"/>
      <c r="M23" s="249"/>
      <c r="N23" s="241"/>
    </row>
    <row r="24" spans="2:14" x14ac:dyDescent="0.25">
      <c r="B24" s="256" t="s">
        <v>19</v>
      </c>
      <c r="C24" s="239">
        <v>1252.2</v>
      </c>
      <c r="D24" s="239">
        <v>1511.2</v>
      </c>
      <c r="E24" s="239">
        <v>1487</v>
      </c>
      <c r="F24" s="240">
        <v>1460</v>
      </c>
      <c r="G24" s="239">
        <v>1407.9844506799252</v>
      </c>
      <c r="H24" s="239">
        <v>1399.8020129996223</v>
      </c>
      <c r="I24" s="239">
        <v>1371.3745910875343</v>
      </c>
      <c r="J24" s="239">
        <v>1334.3615312266604</v>
      </c>
      <c r="K24" s="239">
        <v>1322.3874662202293</v>
      </c>
      <c r="L24" s="239">
        <v>1302.5616060357988</v>
      </c>
      <c r="M24" s="239">
        <v>1280.0566466762073</v>
      </c>
      <c r="N24" s="241"/>
    </row>
    <row r="25" spans="2:14" x14ac:dyDescent="0.25">
      <c r="B25" s="251" t="s">
        <v>20</v>
      </c>
      <c r="C25" s="257">
        <v>1893.1000000000001</v>
      </c>
      <c r="D25" s="257">
        <v>3521.8</v>
      </c>
      <c r="E25" s="257">
        <v>2922.400000000001</v>
      </c>
      <c r="F25" s="258">
        <v>3075.3000000000006</v>
      </c>
      <c r="G25" s="257">
        <v>2247.5403208864154</v>
      </c>
      <c r="H25" s="257">
        <v>2225.2337628521304</v>
      </c>
      <c r="I25" s="257">
        <v>2183.105944196679</v>
      </c>
      <c r="J25" s="257">
        <v>2132.8034994947429</v>
      </c>
      <c r="K25" s="257">
        <v>2107.938731192482</v>
      </c>
      <c r="L25" s="257">
        <v>2075.6088888110962</v>
      </c>
      <c r="M25" s="257">
        <v>2040.9750667204589</v>
      </c>
      <c r="N25" s="241"/>
    </row>
    <row r="26" spans="2:14" x14ac:dyDescent="0.25">
      <c r="B26" s="246" t="s">
        <v>21</v>
      </c>
      <c r="C26" s="259">
        <v>0</v>
      </c>
      <c r="D26" s="259">
        <v>321.90000000000055</v>
      </c>
      <c r="E26" s="259">
        <v>122.60000000000036</v>
      </c>
      <c r="F26" s="260">
        <v>-364.30000000000018</v>
      </c>
      <c r="G26" s="259">
        <v>-21.849337049876794</v>
      </c>
      <c r="H26" s="259">
        <v>-17.92939157097544</v>
      </c>
      <c r="I26" s="259">
        <v>-28.605359950702223</v>
      </c>
      <c r="J26" s="259">
        <v>-15.198787677988548</v>
      </c>
      <c r="K26" s="259">
        <v>-17.879852778436089</v>
      </c>
      <c r="L26" s="259">
        <v>-18.431213272566765</v>
      </c>
      <c r="M26" s="259">
        <v>-18.544739145353105</v>
      </c>
      <c r="N26" s="261"/>
    </row>
    <row r="27" spans="2:14" x14ac:dyDescent="0.25">
      <c r="B27" s="256" t="s">
        <v>22</v>
      </c>
      <c r="C27" s="262">
        <v>999.9</v>
      </c>
      <c r="D27" s="262">
        <v>1369.1</v>
      </c>
      <c r="E27" s="262">
        <v>978.1</v>
      </c>
      <c r="F27" s="263">
        <v>815.5</v>
      </c>
      <c r="G27" s="262">
        <v>874.53736479842667</v>
      </c>
      <c r="H27" s="262">
        <v>859.824739429695</v>
      </c>
      <c r="I27" s="262">
        <v>845.55349282202553</v>
      </c>
      <c r="J27" s="262">
        <v>831.71038361258604</v>
      </c>
      <c r="K27" s="262">
        <v>818.28256767942958</v>
      </c>
      <c r="L27" s="262">
        <v>805.25758622426792</v>
      </c>
      <c r="M27" s="262">
        <v>792.62335421276111</v>
      </c>
      <c r="N27" s="241"/>
    </row>
    <row r="28" spans="2:14" x14ac:dyDescent="0.25">
      <c r="B28" s="251" t="s">
        <v>23</v>
      </c>
      <c r="C28" s="264">
        <v>2893</v>
      </c>
      <c r="D28" s="264">
        <v>5212.8000000000011</v>
      </c>
      <c r="E28" s="264">
        <v>4023.1000000000013</v>
      </c>
      <c r="F28" s="265">
        <v>3526.5000000000005</v>
      </c>
      <c r="G28" s="264">
        <v>3100.2283486349652</v>
      </c>
      <c r="H28" s="264">
        <v>3067.12911071085</v>
      </c>
      <c r="I28" s="264">
        <v>3000.0540770680022</v>
      </c>
      <c r="J28" s="264">
        <v>2949.3150954293405</v>
      </c>
      <c r="K28" s="264">
        <v>2908.3414460934755</v>
      </c>
      <c r="L28" s="264">
        <v>2862.4352617627974</v>
      </c>
      <c r="M28" s="264">
        <v>2815.0536817878669</v>
      </c>
      <c r="N28" s="241"/>
    </row>
    <row r="29" spans="2:14" s="211" customFormat="1" outlineLevel="1" x14ac:dyDescent="0.25">
      <c r="B29" s="246" t="s">
        <v>24</v>
      </c>
      <c r="C29" s="266">
        <v>0</v>
      </c>
      <c r="D29" s="266">
        <v>0.80186657449014898</v>
      </c>
      <c r="E29" s="266">
        <v>-0.22822667280540199</v>
      </c>
      <c r="F29" s="267">
        <v>-0.12343715045611614</v>
      </c>
      <c r="G29" s="266">
        <v>-0.12087669115696442</v>
      </c>
      <c r="H29" s="266">
        <v>-1.0676387092160122E-2</v>
      </c>
      <c r="I29" s="266">
        <v>-2.1868995800865432E-2</v>
      </c>
      <c r="J29" s="266">
        <v>-1.6912689016675864E-2</v>
      </c>
      <c r="K29" s="266">
        <v>-1.3892598115190724E-2</v>
      </c>
      <c r="L29" s="266">
        <v>-1.5784317344285648E-2</v>
      </c>
      <c r="M29" s="266">
        <v>-1.6552891381638069E-2</v>
      </c>
      <c r="N29" s="268"/>
    </row>
    <row r="30" spans="2:14" s="211" customFormat="1" ht="5.0999999999999996" customHeight="1" outlineLevel="1" x14ac:dyDescent="0.25">
      <c r="B30" s="246"/>
      <c r="C30" s="269"/>
      <c r="D30" s="270"/>
      <c r="E30" s="270"/>
      <c r="F30" s="271"/>
      <c r="G30" s="270"/>
      <c r="H30" s="270"/>
      <c r="I30" s="270"/>
      <c r="J30" s="270"/>
      <c r="K30" s="270"/>
      <c r="L30" s="270"/>
      <c r="M30" s="270"/>
      <c r="N30" s="268"/>
    </row>
    <row r="31" spans="2:14" outlineLevel="1" x14ac:dyDescent="0.25">
      <c r="B31" s="255" t="s">
        <v>25</v>
      </c>
      <c r="C31" s="269"/>
      <c r="D31" s="269"/>
      <c r="E31" s="269"/>
      <c r="F31" s="272"/>
      <c r="G31" s="269"/>
      <c r="H31" s="269"/>
      <c r="I31" s="269"/>
      <c r="J31" s="269"/>
      <c r="K31" s="269"/>
      <c r="L31" s="269"/>
      <c r="M31" s="269"/>
      <c r="N31" s="241"/>
    </row>
    <row r="32" spans="2:14" outlineLevel="1" x14ac:dyDescent="0.25">
      <c r="B32" s="273" t="s">
        <v>26</v>
      </c>
      <c r="C32" s="274">
        <v>6.6774355613805153E-2</v>
      </c>
      <c r="D32" s="275"/>
      <c r="E32" s="275"/>
      <c r="F32" s="276"/>
      <c r="G32" s="275"/>
      <c r="H32" s="275"/>
      <c r="I32" s="275"/>
      <c r="J32" s="275"/>
      <c r="K32" s="275"/>
      <c r="L32" s="275"/>
      <c r="M32" s="275"/>
    </row>
    <row r="33" spans="1:14" outlineLevel="1" x14ac:dyDescent="0.25">
      <c r="B33" s="273" t="s">
        <v>27</v>
      </c>
      <c r="C33" s="275"/>
      <c r="D33" s="275"/>
      <c r="E33" s="275"/>
      <c r="F33" s="276"/>
      <c r="G33" s="275">
        <v>0.5</v>
      </c>
      <c r="H33" s="275">
        <v>1.5</v>
      </c>
      <c r="I33" s="275">
        <v>2.5</v>
      </c>
      <c r="J33" s="275">
        <v>3.5</v>
      </c>
      <c r="K33" s="275">
        <v>4.5</v>
      </c>
      <c r="L33" s="275">
        <v>5.5</v>
      </c>
      <c r="M33" s="275">
        <v>6.5</v>
      </c>
    </row>
    <row r="34" spans="1:14" outlineLevel="1" x14ac:dyDescent="0.25">
      <c r="B34" s="273" t="s">
        <v>28</v>
      </c>
      <c r="C34" s="275"/>
      <c r="D34" s="275"/>
      <c r="E34" s="277"/>
      <c r="F34" s="278"/>
      <c r="G34" s="279">
        <v>0.96819696398299981</v>
      </c>
      <c r="H34" s="279">
        <v>0.90759302460539049</v>
      </c>
      <c r="I34" s="279">
        <v>0.85078256693110677</v>
      </c>
      <c r="J34" s="279">
        <v>0.7975281393426259</v>
      </c>
      <c r="K34" s="279">
        <v>0.74760715342068829</v>
      </c>
      <c r="L34" s="279">
        <v>0.70081095358776868</v>
      </c>
      <c r="M34" s="279">
        <v>0.65694394498687869</v>
      </c>
      <c r="N34" s="280"/>
    </row>
    <row r="35" spans="1:14" x14ac:dyDescent="0.25">
      <c r="B35" s="251" t="s">
        <v>29</v>
      </c>
      <c r="C35" s="275"/>
      <c r="D35" s="275"/>
      <c r="E35" s="281"/>
      <c r="F35" s="282"/>
      <c r="G35" s="283">
        <v>3001.6316748024024</v>
      </c>
      <c r="H35" s="283">
        <v>2783.704986445302</v>
      </c>
      <c r="I35" s="283">
        <v>2552.3937086200472</v>
      </c>
      <c r="J35" s="283">
        <v>2352.1617803928812</v>
      </c>
      <c r="K35" s="283">
        <v>2174.2968696893513</v>
      </c>
      <c r="L35" s="283">
        <v>2006.0259853792402</v>
      </c>
      <c r="M35" s="283">
        <v>1849.3324710635588</v>
      </c>
      <c r="N35" s="284"/>
    </row>
    <row r="36" spans="1:14" ht="15" customHeight="1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  <row r="37" spans="1:14" ht="15" customHeight="1" x14ac:dyDescent="0.25">
      <c r="A37" s="211" t="s">
        <v>0</v>
      </c>
      <c r="B37" s="285" t="s">
        <v>30</v>
      </c>
      <c r="C37" s="285"/>
      <c r="N37"/>
    </row>
    <row r="38" spans="1:14" x14ac:dyDescent="0.25">
      <c r="B38" s="211" t="s">
        <v>31</v>
      </c>
      <c r="C38" s="286">
        <v>16719.547476392781</v>
      </c>
      <c r="N38"/>
    </row>
    <row r="39" spans="1:14" x14ac:dyDescent="0.25">
      <c r="B39" s="287" t="s">
        <v>32</v>
      </c>
      <c r="C39" s="287"/>
      <c r="N39"/>
    </row>
    <row r="40" spans="1:14" x14ac:dyDescent="0.25">
      <c r="B40" s="210" t="s">
        <v>33</v>
      </c>
      <c r="C40" s="286">
        <v>2231.204671731522</v>
      </c>
      <c r="N40"/>
    </row>
    <row r="41" spans="1:14" x14ac:dyDescent="0.25">
      <c r="B41" s="210" t="s">
        <v>34</v>
      </c>
      <c r="C41" s="288">
        <v>5.3199999999999994</v>
      </c>
      <c r="N41"/>
    </row>
    <row r="42" spans="1:14" x14ac:dyDescent="0.25">
      <c r="B42" s="289" t="s">
        <v>32</v>
      </c>
      <c r="C42" s="286">
        <v>11870.008853611696</v>
      </c>
      <c r="N42"/>
    </row>
    <row r="43" spans="1:14" x14ac:dyDescent="0.25">
      <c r="B43" s="210" t="s">
        <v>28</v>
      </c>
      <c r="C43" s="290">
        <v>0.65694394498687869</v>
      </c>
      <c r="N43"/>
    </row>
    <row r="44" spans="1:14" x14ac:dyDescent="0.25">
      <c r="B44" s="289" t="s">
        <v>35</v>
      </c>
      <c r="C44" s="286">
        <v>7797.9304433208454</v>
      </c>
      <c r="N44"/>
    </row>
    <row r="45" spans="1:14" x14ac:dyDescent="0.25">
      <c r="B45" s="291" t="s">
        <v>36</v>
      </c>
      <c r="C45" s="268">
        <v>0.31805597903896993</v>
      </c>
      <c r="N45"/>
    </row>
    <row r="46" spans="1:14" ht="3" customHeight="1" x14ac:dyDescent="0.25">
      <c r="B46" s="211"/>
      <c r="C46" s="211"/>
      <c r="N46"/>
    </row>
    <row r="47" spans="1:14" x14ac:dyDescent="0.25">
      <c r="B47" s="292" t="s">
        <v>30</v>
      </c>
      <c r="C47" s="286">
        <v>24517.477919713627</v>
      </c>
      <c r="N47"/>
    </row>
    <row r="48" spans="1:14" x14ac:dyDescent="0.25">
      <c r="B48" s="211"/>
      <c r="C48" s="211"/>
      <c r="G48" s="210"/>
      <c r="H48" s="293"/>
      <c r="I48" s="294"/>
      <c r="J48" s="294"/>
      <c r="K48" s="294"/>
      <c r="L48" s="294"/>
      <c r="M48" s="294"/>
    </row>
    <row r="49" spans="1:13" x14ac:dyDescent="0.25">
      <c r="G49" s="210"/>
      <c r="H49" s="295"/>
      <c r="I49" s="296"/>
      <c r="J49" s="296"/>
      <c r="K49" s="296"/>
      <c r="L49" s="296"/>
      <c r="M49" s="296"/>
    </row>
    <row r="50" spans="1:13" x14ac:dyDescent="0.25">
      <c r="A50" s="211" t="s">
        <v>0</v>
      </c>
      <c r="B50" s="285" t="s">
        <v>37</v>
      </c>
      <c r="C50" s="285"/>
      <c r="G50" s="210"/>
      <c r="H50" s="295"/>
      <c r="I50" s="296"/>
      <c r="J50" s="296"/>
      <c r="K50" s="296"/>
      <c r="L50" s="296"/>
      <c r="M50" s="296"/>
    </row>
    <row r="51" spans="1:13" x14ac:dyDescent="0.25">
      <c r="B51" s="211" t="s">
        <v>30</v>
      </c>
      <c r="C51" s="286">
        <v>24517.477919713627</v>
      </c>
      <c r="G51" s="297"/>
      <c r="H51" s="295"/>
      <c r="I51" s="296"/>
      <c r="J51" s="296"/>
      <c r="K51" s="296"/>
      <c r="L51" s="296"/>
      <c r="M51" s="296"/>
    </row>
    <row r="52" spans="1:13" x14ac:dyDescent="0.25">
      <c r="B52" s="291" t="s">
        <v>38</v>
      </c>
      <c r="C52" s="298">
        <v>5300</v>
      </c>
      <c r="G52" s="210"/>
      <c r="H52" s="295"/>
      <c r="I52" s="296"/>
      <c r="J52" s="296"/>
      <c r="K52" s="296"/>
      <c r="L52" s="296"/>
      <c r="M52" s="296"/>
    </row>
    <row r="53" spans="1:13" x14ac:dyDescent="0.25">
      <c r="B53" s="291" t="s">
        <v>39</v>
      </c>
      <c r="C53" s="299">
        <v>291.3</v>
      </c>
      <c r="G53" s="210"/>
      <c r="H53" s="295"/>
      <c r="I53" s="296"/>
      <c r="J53" s="296"/>
      <c r="K53" s="296"/>
      <c r="L53" s="296"/>
      <c r="M53" s="296"/>
    </row>
    <row r="54" spans="1:13" ht="3" customHeight="1" x14ac:dyDescent="0.25">
      <c r="B54" s="211"/>
      <c r="C54" s="211"/>
    </row>
    <row r="55" spans="1:13" x14ac:dyDescent="0.25">
      <c r="B55" s="292" t="s">
        <v>40</v>
      </c>
      <c r="C55" s="286">
        <v>19508.777919713626</v>
      </c>
    </row>
    <row r="56" spans="1:13" ht="3" customHeight="1" x14ac:dyDescent="0.25">
      <c r="B56" s="211"/>
      <c r="C56" s="211"/>
    </row>
    <row r="57" spans="1:13" x14ac:dyDescent="0.25">
      <c r="B57" s="211" t="s">
        <v>41</v>
      </c>
      <c r="C57" s="300">
        <v>67.574568478398433</v>
      </c>
    </row>
    <row r="58" spans="1:13" ht="3" customHeight="1" x14ac:dyDescent="0.25">
      <c r="B58" s="211"/>
      <c r="C58" s="211"/>
    </row>
    <row r="59" spans="1:13" x14ac:dyDescent="0.25">
      <c r="B59" s="211" t="s">
        <v>42</v>
      </c>
      <c r="C59" s="301">
        <v>288.7</v>
      </c>
    </row>
    <row r="60" spans="1:13" x14ac:dyDescent="0.25">
      <c r="A60" s="211" t="s">
        <v>0</v>
      </c>
      <c r="B60" s="211"/>
      <c r="C60" s="211"/>
    </row>
    <row r="61" spans="1:13" x14ac:dyDescent="0.25">
      <c r="B61" s="285" t="s">
        <v>43</v>
      </c>
      <c r="C61" s="285"/>
    </row>
    <row r="62" spans="1:13" x14ac:dyDescent="0.25">
      <c r="B62" s="211" t="s">
        <v>30</v>
      </c>
      <c r="C62" s="286">
        <v>15065.708000000001</v>
      </c>
    </row>
    <row r="63" spans="1:13" x14ac:dyDescent="0.25">
      <c r="B63" s="291" t="s">
        <v>38</v>
      </c>
      <c r="C63" s="298">
        <v>5300</v>
      </c>
    </row>
    <row r="64" spans="1:13" ht="3" customHeight="1" x14ac:dyDescent="0.25">
      <c r="B64" s="291" t="s">
        <v>39</v>
      </c>
      <c r="C64" s="302">
        <v>291.3</v>
      </c>
    </row>
    <row r="65" spans="1:4" ht="3" customHeight="1" x14ac:dyDescent="0.25">
      <c r="B65" s="211"/>
      <c r="C65" s="211"/>
    </row>
    <row r="66" spans="1:4" x14ac:dyDescent="0.25">
      <c r="B66" s="292" t="s">
        <v>40</v>
      </c>
      <c r="C66" s="286">
        <v>10057.008</v>
      </c>
    </row>
    <row r="67" spans="1:4" ht="3" customHeight="1" x14ac:dyDescent="0.25">
      <c r="B67" s="211"/>
      <c r="C67" s="211"/>
    </row>
    <row r="68" spans="1:4" x14ac:dyDescent="0.25">
      <c r="B68" s="211" t="s">
        <v>41</v>
      </c>
      <c r="C68" s="300">
        <v>34.835497055767235</v>
      </c>
    </row>
    <row r="69" spans="1:4" ht="3" customHeight="1" x14ac:dyDescent="0.25">
      <c r="B69" s="211"/>
      <c r="C69" s="211"/>
    </row>
    <row r="70" spans="1:4" x14ac:dyDescent="0.25">
      <c r="B70" s="211" t="s">
        <v>42</v>
      </c>
      <c r="C70" s="303">
        <v>288.7</v>
      </c>
    </row>
    <row r="71" spans="1:4" x14ac:dyDescent="0.25">
      <c r="A71" s="211" t="s">
        <v>0</v>
      </c>
    </row>
    <row r="72" spans="1:4" x14ac:dyDescent="0.25">
      <c r="B72" s="304" t="s">
        <v>44</v>
      </c>
      <c r="C72" s="285" t="s">
        <v>45</v>
      </c>
      <c r="D72" s="285" t="s">
        <v>46</v>
      </c>
    </row>
    <row r="73" spans="1:4" x14ac:dyDescent="0.25">
      <c r="B73" s="211" t="s">
        <v>47</v>
      </c>
      <c r="C73" s="305">
        <v>0.65</v>
      </c>
      <c r="D73" s="306">
        <v>34.835497055767235</v>
      </c>
    </row>
    <row r="74" spans="1:4" x14ac:dyDescent="0.25">
      <c r="B74" s="211" t="s">
        <v>48</v>
      </c>
      <c r="C74" s="305">
        <v>0.35</v>
      </c>
      <c r="D74" s="307">
        <v>67.574568478398433</v>
      </c>
    </row>
    <row r="75" spans="1:4" ht="3" customHeight="1" x14ac:dyDescent="0.25">
      <c r="B75" s="211"/>
      <c r="D75" s="302"/>
    </row>
    <row r="76" spans="1:4" x14ac:dyDescent="0.25">
      <c r="B76" s="292" t="s">
        <v>49</v>
      </c>
      <c r="C76" s="3"/>
      <c r="D76" s="308">
        <v>46.29417205368815</v>
      </c>
    </row>
    <row r="77" spans="1:4" x14ac:dyDescent="0.25">
      <c r="A77" s="211" t="s">
        <v>0</v>
      </c>
      <c r="B77" s="309" t="s">
        <v>50</v>
      </c>
      <c r="D77" s="4">
        <v>47.58</v>
      </c>
    </row>
    <row r="78" spans="1:4" x14ac:dyDescent="0.25">
      <c r="B78" s="309" t="s">
        <v>51</v>
      </c>
      <c r="D78" s="310">
        <v>-2.7024547001089694E-2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3F01-064B-44E3-9807-5D1555726EAF}">
  <dimension ref="B1:O36"/>
  <sheetViews>
    <sheetView showGridLines="0" workbookViewId="0">
      <selection activeCell="G37" sqref="G37"/>
    </sheetView>
  </sheetViews>
  <sheetFormatPr defaultColWidth="8.85546875" defaultRowHeight="15" x14ac:dyDescent="0.25"/>
  <cols>
    <col min="1" max="1" width="8.85546875" style="103"/>
    <col min="2" max="2" width="33.28515625" style="103" customWidth="1"/>
    <col min="3" max="3" width="14" style="103" bestFit="1" customWidth="1"/>
    <col min="4" max="4" width="13.28515625" style="103" bestFit="1" customWidth="1"/>
    <col min="5" max="5" width="15.42578125" style="103" customWidth="1"/>
    <col min="6" max="6" width="11.42578125" style="103" bestFit="1" customWidth="1"/>
    <col min="7" max="7" width="9.42578125" style="103" bestFit="1" customWidth="1"/>
    <col min="8" max="8" width="22.42578125" style="103" customWidth="1"/>
    <col min="9" max="9" width="13.7109375" style="103" customWidth="1"/>
    <col min="10" max="10" width="9.28515625" style="103" bestFit="1" customWidth="1"/>
    <col min="11" max="11" width="9.85546875" style="103" customWidth="1"/>
    <col min="12" max="12" width="8.42578125" style="103" customWidth="1"/>
    <col min="13" max="13" width="8.85546875" style="103"/>
    <col min="14" max="14" width="10.42578125" style="103" bestFit="1" customWidth="1"/>
    <col min="15" max="16384" width="8.85546875" style="103"/>
  </cols>
  <sheetData>
    <row r="1" spans="2:15" ht="15" customHeight="1" x14ac:dyDescent="0.25"/>
    <row r="2" spans="2:15" ht="15" customHeight="1" x14ac:dyDescent="0.2">
      <c r="B2" s="104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107"/>
      <c r="O2" s="107"/>
    </row>
    <row r="3" spans="2:15" ht="15" customHeight="1" x14ac:dyDescent="0.2">
      <c r="B3" s="108"/>
      <c r="C3" s="109"/>
      <c r="D3" s="110"/>
      <c r="E3" s="110"/>
      <c r="F3" s="110"/>
      <c r="G3" s="111"/>
      <c r="H3" s="111"/>
      <c r="I3" s="111"/>
      <c r="J3" s="111"/>
      <c r="K3" s="111"/>
      <c r="L3" s="111"/>
      <c r="M3" s="112"/>
      <c r="N3" s="111"/>
    </row>
    <row r="4" spans="2:15" ht="15" customHeight="1" x14ac:dyDescent="0.2">
      <c r="B4" s="113"/>
      <c r="C4" s="114"/>
      <c r="D4" s="114"/>
      <c r="E4" s="114" t="s">
        <v>53</v>
      </c>
      <c r="F4" s="110" t="s">
        <v>54</v>
      </c>
      <c r="G4" s="110"/>
      <c r="H4" s="110" t="s">
        <v>55</v>
      </c>
      <c r="I4" s="110"/>
      <c r="J4" s="110" t="s">
        <v>56</v>
      </c>
      <c r="K4" s="110"/>
      <c r="L4" s="115" t="s">
        <v>57</v>
      </c>
      <c r="M4" s="116"/>
    </row>
    <row r="5" spans="2:15" ht="15" customHeight="1" x14ac:dyDescent="0.2">
      <c r="B5" s="113" t="s">
        <v>58</v>
      </c>
      <c r="C5" s="114" t="s">
        <v>59</v>
      </c>
      <c r="D5" s="114" t="s">
        <v>60</v>
      </c>
      <c r="E5" s="114" t="s">
        <v>61</v>
      </c>
      <c r="F5" s="114" t="s">
        <v>62</v>
      </c>
      <c r="G5" s="114" t="s">
        <v>63</v>
      </c>
      <c r="H5" s="114" t="s">
        <v>62</v>
      </c>
      <c r="I5" s="114" t="s">
        <v>63</v>
      </c>
      <c r="J5" s="114" t="s">
        <v>62</v>
      </c>
      <c r="K5" s="114" t="s">
        <v>63</v>
      </c>
      <c r="L5" s="114" t="s">
        <v>62</v>
      </c>
      <c r="M5" s="117" t="s">
        <v>63</v>
      </c>
    </row>
    <row r="6" spans="2:15" ht="15" customHeight="1" x14ac:dyDescent="0.2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114"/>
    </row>
    <row r="7" spans="2:15" ht="25.5" x14ac:dyDescent="0.2">
      <c r="B7" s="121" t="s">
        <v>64</v>
      </c>
      <c r="C7" s="122">
        <v>6157.4</v>
      </c>
      <c r="D7" s="122">
        <v>6060</v>
      </c>
      <c r="E7" s="122">
        <v>12047.4</v>
      </c>
      <c r="F7" s="123">
        <v>1.7</v>
      </c>
      <c r="G7" s="124">
        <v>1.34</v>
      </c>
      <c r="H7" s="123">
        <v>10.5</v>
      </c>
      <c r="I7" s="124">
        <v>7.99</v>
      </c>
      <c r="J7" s="123">
        <v>21.1</v>
      </c>
      <c r="K7" s="124">
        <v>12.41</v>
      </c>
      <c r="L7" s="123">
        <v>29.5</v>
      </c>
      <c r="M7" s="125">
        <v>10.45</v>
      </c>
      <c r="N7" s="126"/>
    </row>
    <row r="8" spans="2:15" ht="25.5" x14ac:dyDescent="0.2">
      <c r="B8" s="121" t="s">
        <v>65</v>
      </c>
      <c r="C8" s="122">
        <v>14533.3</v>
      </c>
      <c r="D8" s="122">
        <v>2732.3</v>
      </c>
      <c r="E8" s="122">
        <v>16500.8</v>
      </c>
      <c r="F8" s="123">
        <v>2.1</v>
      </c>
      <c r="G8" s="124">
        <v>2.0099999999999998</v>
      </c>
      <c r="H8" s="123">
        <v>9</v>
      </c>
      <c r="I8" s="124">
        <v>9.17</v>
      </c>
      <c r="J8" s="123">
        <v>12.6</v>
      </c>
      <c r="K8" s="124">
        <v>12.15</v>
      </c>
      <c r="L8" s="123">
        <v>17.7</v>
      </c>
      <c r="M8" s="125">
        <v>15.26</v>
      </c>
      <c r="N8" s="126"/>
    </row>
    <row r="9" spans="2:15" x14ac:dyDescent="0.2">
      <c r="B9" s="121" t="s">
        <v>66</v>
      </c>
      <c r="C9" s="122">
        <v>14092.6</v>
      </c>
      <c r="D9" s="122">
        <v>3297.6</v>
      </c>
      <c r="E9" s="122">
        <v>17194.099999999999</v>
      </c>
      <c r="F9" s="123">
        <v>2</v>
      </c>
      <c r="G9" s="124">
        <v>1.87</v>
      </c>
      <c r="H9" s="123">
        <v>13</v>
      </c>
      <c r="I9" s="124">
        <v>11.91</v>
      </c>
      <c r="J9" s="123">
        <v>16.5</v>
      </c>
      <c r="K9" s="124">
        <v>14.89</v>
      </c>
      <c r="L9" s="123">
        <v>19.399999999999999</v>
      </c>
      <c r="M9" s="125">
        <v>17.79</v>
      </c>
      <c r="N9" s="126"/>
    </row>
    <row r="10" spans="2:15" x14ac:dyDescent="0.2">
      <c r="B10" s="121" t="s">
        <v>67</v>
      </c>
      <c r="C10" s="122">
        <v>10128.1</v>
      </c>
      <c r="D10" s="122">
        <v>3773.8</v>
      </c>
      <c r="E10" s="122">
        <v>13340.9</v>
      </c>
      <c r="F10" s="123">
        <v>2.4</v>
      </c>
      <c r="G10" s="124">
        <v>2.2599999999999998</v>
      </c>
      <c r="H10" s="123">
        <v>12.1</v>
      </c>
      <c r="I10" s="124">
        <v>10.87</v>
      </c>
      <c r="J10" s="123">
        <v>15.3</v>
      </c>
      <c r="K10" s="124">
        <v>13.57</v>
      </c>
      <c r="L10" s="123">
        <v>21.2</v>
      </c>
      <c r="M10" s="125">
        <v>16.59</v>
      </c>
      <c r="N10" s="126"/>
    </row>
    <row r="11" spans="2:15" s="127" customFormat="1" x14ac:dyDescent="0.2">
      <c r="B11" s="121" t="s">
        <v>68</v>
      </c>
      <c r="C11" s="122">
        <v>6123.6</v>
      </c>
      <c r="D11" s="122">
        <v>3199.3</v>
      </c>
      <c r="E11" s="122">
        <v>8345.2000000000007</v>
      </c>
      <c r="F11" s="123">
        <v>1</v>
      </c>
      <c r="G11" s="124">
        <v>0.91</v>
      </c>
      <c r="H11" s="123">
        <v>7.7</v>
      </c>
      <c r="I11" s="124">
        <v>6.52</v>
      </c>
      <c r="J11" s="123">
        <v>15.5</v>
      </c>
      <c r="K11" s="124">
        <v>9.6300000000000008</v>
      </c>
      <c r="L11" s="123">
        <v>19.2</v>
      </c>
      <c r="M11" s="125">
        <v>10.26</v>
      </c>
      <c r="N11" s="126"/>
    </row>
    <row r="12" spans="2:15" x14ac:dyDescent="0.2">
      <c r="B12" s="121" t="s">
        <v>69</v>
      </c>
      <c r="C12" s="122">
        <v>1834.3</v>
      </c>
      <c r="D12" s="122">
        <v>4540</v>
      </c>
      <c r="E12" s="122">
        <v>6181.3</v>
      </c>
      <c r="F12" s="123">
        <v>1.1000000000000001</v>
      </c>
      <c r="G12" s="124">
        <v>1.05</v>
      </c>
      <c r="H12" s="123">
        <v>8.6999999999999993</v>
      </c>
      <c r="I12" s="124">
        <v>8.85</v>
      </c>
      <c r="J12" s="123">
        <v>22.6</v>
      </c>
      <c r="K12" s="124">
        <v>17.32</v>
      </c>
      <c r="L12" s="123">
        <v>60.8</v>
      </c>
      <c r="M12" s="125">
        <v>11.1</v>
      </c>
      <c r="N12" s="126"/>
    </row>
    <row r="13" spans="2:15" x14ac:dyDescent="0.2">
      <c r="B13" s="121" t="s">
        <v>70</v>
      </c>
      <c r="C13" s="122">
        <v>4.8</v>
      </c>
      <c r="D13" s="122">
        <v>2.2000000000000002</v>
      </c>
      <c r="E13" s="122">
        <v>6.8</v>
      </c>
      <c r="F13" s="123">
        <v>1.3</v>
      </c>
      <c r="G13" s="128" t="s">
        <v>71</v>
      </c>
      <c r="H13" s="128" t="s">
        <v>72</v>
      </c>
      <c r="I13" s="128" t="s">
        <v>71</v>
      </c>
      <c r="J13" s="128" t="s">
        <v>72</v>
      </c>
      <c r="K13" s="128" t="s">
        <v>71</v>
      </c>
      <c r="L13" s="128" t="s">
        <v>72</v>
      </c>
      <c r="M13" s="129" t="s">
        <v>71</v>
      </c>
      <c r="N13" s="126"/>
    </row>
    <row r="14" spans="2:15" ht="15" customHeight="1" x14ac:dyDescent="0.2"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2"/>
      <c r="N14" s="126"/>
    </row>
    <row r="15" spans="2:15" x14ac:dyDescent="0.2">
      <c r="B15" s="133" t="s">
        <v>73</v>
      </c>
      <c r="C15" s="134">
        <v>13734</v>
      </c>
      <c r="D15" s="134">
        <v>8939.5</v>
      </c>
      <c r="E15" s="134">
        <v>22404.799999999999</v>
      </c>
      <c r="F15" s="135">
        <v>1.2</v>
      </c>
      <c r="G15" s="136">
        <v>1.06</v>
      </c>
      <c r="H15" s="135">
        <v>6.9</v>
      </c>
      <c r="I15" s="136">
        <v>6.19</v>
      </c>
      <c r="J15" s="135">
        <v>14.8</v>
      </c>
      <c r="K15" s="136">
        <v>10.54</v>
      </c>
      <c r="L15" s="135">
        <v>14.7</v>
      </c>
      <c r="M15" s="137">
        <v>9.1300000000000008</v>
      </c>
      <c r="N15" s="138"/>
    </row>
    <row r="16" spans="2:15" x14ac:dyDescent="0.2"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39"/>
      <c r="N16" s="109"/>
    </row>
    <row r="17" spans="2:15" ht="15" customHeight="1" x14ac:dyDescent="0.2">
      <c r="B17" s="140" t="s">
        <v>74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109"/>
    </row>
    <row r="18" spans="2:15" ht="15" customHeight="1" x14ac:dyDescent="0.2">
      <c r="B18" s="108" t="s">
        <v>75</v>
      </c>
      <c r="C18" s="109"/>
      <c r="D18" s="109"/>
      <c r="E18" s="109"/>
      <c r="F18" s="109"/>
      <c r="G18" s="143">
        <f>MAX(G7:G14)</f>
        <v>2.2599999999999998</v>
      </c>
      <c r="H18" s="143">
        <f t="shared" ref="H18:M18" si="0">MAX(H7:H15)</f>
        <v>13</v>
      </c>
      <c r="I18" s="143">
        <f t="shared" si="0"/>
        <v>11.91</v>
      </c>
      <c r="J18" s="143">
        <f t="shared" si="0"/>
        <v>22.6</v>
      </c>
      <c r="K18" s="143">
        <f t="shared" si="0"/>
        <v>17.32</v>
      </c>
      <c r="L18" s="143">
        <f t="shared" si="0"/>
        <v>60.8</v>
      </c>
      <c r="M18" s="144">
        <f t="shared" si="0"/>
        <v>17.79</v>
      </c>
      <c r="N18" s="145"/>
    </row>
    <row r="19" spans="2:15" ht="15" customHeight="1" x14ac:dyDescent="0.2">
      <c r="B19" s="108" t="s">
        <v>76</v>
      </c>
      <c r="C19" s="109"/>
      <c r="D19" s="109"/>
      <c r="E19" s="109"/>
      <c r="F19" s="109"/>
      <c r="G19" s="143">
        <f>+_xlfn.PERCENTILE.EXC(G7:G14, 0.75)</f>
        <v>2.0724999999999998</v>
      </c>
      <c r="H19" s="143">
        <f t="shared" ref="H19:M19" si="1">+_xlfn.PERCENTILE.EXC(H7:H15, 0.75)</f>
        <v>12.1</v>
      </c>
      <c r="I19" s="143">
        <f t="shared" si="1"/>
        <v>10.87</v>
      </c>
      <c r="J19" s="143">
        <f t="shared" si="1"/>
        <v>21.1</v>
      </c>
      <c r="K19" s="143">
        <f t="shared" si="1"/>
        <v>14.89</v>
      </c>
      <c r="L19" s="143">
        <f t="shared" si="1"/>
        <v>29.5</v>
      </c>
      <c r="M19" s="144">
        <f t="shared" si="1"/>
        <v>16.59</v>
      </c>
      <c r="N19" s="145"/>
    </row>
    <row r="20" spans="2:15" ht="15" customHeight="1" x14ac:dyDescent="0.2">
      <c r="B20" s="108" t="s">
        <v>77</v>
      </c>
      <c r="C20" s="109"/>
      <c r="D20" s="109"/>
      <c r="E20" s="109"/>
      <c r="F20" s="109"/>
      <c r="G20" s="143">
        <f t="shared" ref="G20:M20" si="2">MEDIAN(G7:G14)</f>
        <v>1.605</v>
      </c>
      <c r="H20" s="143">
        <f t="shared" si="2"/>
        <v>9.75</v>
      </c>
      <c r="I20" s="143">
        <f t="shared" si="2"/>
        <v>9.01</v>
      </c>
      <c r="J20" s="143">
        <f t="shared" si="2"/>
        <v>16</v>
      </c>
      <c r="K20" s="143">
        <f t="shared" si="2"/>
        <v>12.99</v>
      </c>
      <c r="L20" s="143">
        <f t="shared" si="2"/>
        <v>20.299999999999997</v>
      </c>
      <c r="M20" s="144">
        <f t="shared" si="2"/>
        <v>13.18</v>
      </c>
      <c r="N20" s="145"/>
    </row>
    <row r="21" spans="2:15" ht="15" customHeight="1" x14ac:dyDescent="0.2">
      <c r="B21" s="108" t="s">
        <v>78</v>
      </c>
      <c r="C21" s="109"/>
      <c r="D21" s="109"/>
      <c r="E21" s="109"/>
      <c r="F21" s="109"/>
      <c r="G21" s="143">
        <f t="shared" ref="G21:M21" si="3">AVERAGE(G7:G14)</f>
        <v>1.5733333333333333</v>
      </c>
      <c r="H21" s="143">
        <f t="shared" si="3"/>
        <v>10.166666666666666</v>
      </c>
      <c r="I21" s="143">
        <f t="shared" si="3"/>
        <v>9.2183333333333319</v>
      </c>
      <c r="J21" s="143">
        <f t="shared" si="3"/>
        <v>17.266666666666666</v>
      </c>
      <c r="K21" s="143">
        <f t="shared" si="3"/>
        <v>13.328333333333333</v>
      </c>
      <c r="L21" s="143">
        <f t="shared" si="3"/>
        <v>27.966666666666669</v>
      </c>
      <c r="M21" s="144">
        <f t="shared" si="3"/>
        <v>13.575000000000001</v>
      </c>
      <c r="N21" s="145"/>
    </row>
    <row r="22" spans="2:15" ht="15" customHeight="1" x14ac:dyDescent="0.2">
      <c r="B22" s="108" t="s">
        <v>79</v>
      </c>
      <c r="C22" s="109"/>
      <c r="D22" s="109"/>
      <c r="E22" s="109"/>
      <c r="F22" s="109"/>
      <c r="G22" s="143">
        <f t="shared" ref="G22:M22" si="4">+_xlfn.PERCENTILE.EXC(G7:G14, 0.25)</f>
        <v>1.0150000000000001</v>
      </c>
      <c r="H22" s="143">
        <f t="shared" si="4"/>
        <v>8.4499999999999993</v>
      </c>
      <c r="I22" s="146">
        <f t="shared" si="4"/>
        <v>7.6225000000000005</v>
      </c>
      <c r="J22" s="143">
        <f t="shared" si="4"/>
        <v>14.625</v>
      </c>
      <c r="K22" s="143">
        <f t="shared" si="4"/>
        <v>11.52</v>
      </c>
      <c r="L22" s="143">
        <f t="shared" si="4"/>
        <v>18.824999999999999</v>
      </c>
      <c r="M22" s="144">
        <f t="shared" si="4"/>
        <v>10.4025</v>
      </c>
      <c r="N22" s="145"/>
    </row>
    <row r="23" spans="2:15" ht="15" customHeight="1" x14ac:dyDescent="0.2">
      <c r="B23" s="147" t="s">
        <v>80</v>
      </c>
      <c r="C23" s="148"/>
      <c r="D23" s="148"/>
      <c r="E23" s="148"/>
      <c r="F23" s="148"/>
      <c r="G23" s="149">
        <f t="shared" ref="G23:M23" si="5">MIN(G7:G14)</f>
        <v>0.91</v>
      </c>
      <c r="H23" s="149">
        <f t="shared" si="5"/>
        <v>7.7</v>
      </c>
      <c r="I23" s="149">
        <f t="shared" si="5"/>
        <v>6.52</v>
      </c>
      <c r="J23" s="149">
        <f t="shared" si="5"/>
        <v>12.6</v>
      </c>
      <c r="K23" s="149">
        <f t="shared" si="5"/>
        <v>9.6300000000000008</v>
      </c>
      <c r="L23" s="149">
        <f t="shared" si="5"/>
        <v>17.7</v>
      </c>
      <c r="M23" s="150">
        <f t="shared" si="5"/>
        <v>10.26</v>
      </c>
      <c r="N23" s="145"/>
    </row>
    <row r="24" spans="2:15" ht="15" customHeight="1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2:15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2:15" ht="15" customHeight="1" x14ac:dyDescent="0.25">
      <c r="B26" s="151"/>
      <c r="C26" s="151"/>
      <c r="D26" s="152"/>
      <c r="E26" s="151"/>
      <c r="F26" s="151"/>
      <c r="G26" s="109"/>
      <c r="H26" s="151"/>
      <c r="I26" s="102"/>
      <c r="J26" s="153"/>
      <c r="K26" s="109"/>
      <c r="L26" s="109"/>
      <c r="M26" s="109"/>
      <c r="N26" s="154"/>
      <c r="O26" s="154"/>
    </row>
    <row r="27" spans="2:15" x14ac:dyDescent="0.25">
      <c r="B27" s="109"/>
      <c r="C27" s="109"/>
      <c r="D27" s="109"/>
      <c r="E27" s="109"/>
      <c r="F27" s="109"/>
      <c r="G27" s="109"/>
      <c r="H27" s="109"/>
      <c r="I27" s="155"/>
      <c r="J27" s="109"/>
      <c r="K27" s="109"/>
      <c r="L27" s="109"/>
      <c r="M27" s="109"/>
      <c r="N27" s="154"/>
      <c r="O27" s="154"/>
    </row>
    <row r="28" spans="2:15" ht="15" customHeight="1" x14ac:dyDescent="0.25">
      <c r="B28" s="109"/>
      <c r="C28" s="143"/>
      <c r="D28" s="143"/>
      <c r="E28" s="109"/>
      <c r="F28" s="143"/>
      <c r="G28" s="109"/>
      <c r="H28" s="109"/>
      <c r="I28" s="143"/>
      <c r="J28" s="109"/>
      <c r="K28" s="109"/>
      <c r="L28" s="109"/>
      <c r="M28" s="109"/>
      <c r="N28" s="154"/>
      <c r="O28" s="154"/>
    </row>
    <row r="29" spans="2:15" ht="15" customHeight="1" x14ac:dyDescent="0.25">
      <c r="B29" s="156"/>
      <c r="C29" s="157"/>
      <c r="D29" s="155"/>
      <c r="E29" s="156"/>
      <c r="F29" s="157"/>
      <c r="G29" s="109"/>
      <c r="H29" s="156"/>
      <c r="I29" s="157"/>
      <c r="J29" s="109"/>
      <c r="K29" s="109"/>
      <c r="L29" s="109"/>
      <c r="M29" s="109"/>
      <c r="N29" s="154"/>
      <c r="O29" s="154"/>
    </row>
    <row r="30" spans="2:15" ht="15" customHeight="1" x14ac:dyDescent="0.25">
      <c r="B30" s="109"/>
      <c r="C30" s="158"/>
      <c r="D30" s="109"/>
      <c r="E30" s="109"/>
      <c r="F30" s="159"/>
      <c r="G30" s="109"/>
      <c r="H30" s="109"/>
      <c r="I30" s="159"/>
      <c r="J30" s="109"/>
      <c r="K30" s="109"/>
      <c r="L30" s="109"/>
      <c r="M30" s="109"/>
      <c r="N30" s="154"/>
      <c r="O30" s="154"/>
    </row>
    <row r="31" spans="2:15" ht="15" customHeight="1" x14ac:dyDescent="0.25">
      <c r="B31" s="109"/>
      <c r="C31" s="109"/>
      <c r="D31" s="109"/>
      <c r="E31" s="109"/>
      <c r="F31" s="159"/>
      <c r="G31" s="109"/>
      <c r="H31" s="109"/>
      <c r="I31" s="159"/>
      <c r="J31" s="109"/>
      <c r="K31" s="109"/>
      <c r="L31" s="109"/>
      <c r="M31" s="109"/>
      <c r="N31" s="154"/>
      <c r="O31" s="154"/>
    </row>
    <row r="32" spans="2:15" ht="15" customHeight="1" x14ac:dyDescent="0.25">
      <c r="B32" s="109"/>
      <c r="C32" s="109"/>
      <c r="D32" s="109"/>
      <c r="E32" s="156"/>
      <c r="F32" s="157"/>
      <c r="G32" s="109"/>
      <c r="H32" s="156"/>
      <c r="I32" s="157"/>
      <c r="J32" s="109"/>
      <c r="K32" s="109"/>
      <c r="L32" s="109"/>
      <c r="M32" s="109"/>
      <c r="N32" s="154"/>
      <c r="O32" s="154"/>
    </row>
    <row r="33" spans="2:15" ht="15" customHeight="1" x14ac:dyDescent="0.25">
      <c r="B33" s="109"/>
      <c r="C33" s="109"/>
      <c r="D33" s="109"/>
      <c r="E33" s="109"/>
      <c r="F33" s="160"/>
      <c r="G33" s="109"/>
      <c r="H33" s="109"/>
      <c r="I33" s="160"/>
      <c r="J33" s="109"/>
      <c r="K33" s="109"/>
      <c r="L33" s="109"/>
      <c r="M33" s="109"/>
      <c r="N33" s="154"/>
      <c r="O33" s="154"/>
    </row>
    <row r="34" spans="2:15" ht="15" customHeight="1" x14ac:dyDescent="0.25">
      <c r="B34" s="109"/>
      <c r="C34" s="109"/>
      <c r="D34" s="109"/>
      <c r="E34" s="156"/>
      <c r="F34" s="157"/>
      <c r="G34" s="109"/>
      <c r="H34" s="156"/>
      <c r="I34" s="157"/>
      <c r="J34" s="109"/>
      <c r="K34" s="109"/>
      <c r="L34" s="109"/>
      <c r="M34" s="109"/>
      <c r="N34" s="154"/>
      <c r="O34" s="154"/>
    </row>
    <row r="35" spans="2:15" ht="15" customHeight="1" x14ac:dyDescent="0.25">
      <c r="B35" s="109"/>
      <c r="C35" s="109"/>
      <c r="D35" s="109"/>
      <c r="E35" s="109"/>
      <c r="F35" s="158"/>
      <c r="G35" s="109"/>
      <c r="H35" s="109"/>
      <c r="I35" s="161"/>
      <c r="J35" s="109"/>
      <c r="K35" s="109"/>
      <c r="L35" s="109"/>
      <c r="M35" s="109"/>
      <c r="N35" s="154"/>
      <c r="O35" s="154"/>
    </row>
    <row r="36" spans="2:15" ht="15" customHeight="1" x14ac:dyDescent="0.25">
      <c r="E36" s="162"/>
      <c r="F36" s="163"/>
    </row>
  </sheetData>
  <mergeCells count="7">
    <mergeCell ref="D3:F3"/>
    <mergeCell ref="F4:G4"/>
    <mergeCell ref="H4:I4"/>
    <mergeCell ref="J4:K4"/>
    <mergeCell ref="B26:C26"/>
    <mergeCell ref="E26:F26"/>
    <mergeCell ref="H26:I2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5866-5E1B-4B58-BD2B-2A8F59154D84}">
  <dimension ref="B1:Q34"/>
  <sheetViews>
    <sheetView showGridLines="0" workbookViewId="0">
      <selection activeCell="H30" sqref="H30"/>
    </sheetView>
  </sheetViews>
  <sheetFormatPr defaultColWidth="8.85546875" defaultRowHeight="15" x14ac:dyDescent="0.25"/>
  <cols>
    <col min="2" max="2" width="25.140625" bestFit="1" customWidth="1"/>
    <col min="3" max="3" width="11" bestFit="1" customWidth="1"/>
    <col min="4" max="4" width="10.42578125" bestFit="1" customWidth="1"/>
    <col min="5" max="5" width="13.5703125" customWidth="1"/>
    <col min="6" max="6" width="9" bestFit="1" customWidth="1"/>
    <col min="7" max="7" width="17.85546875" customWidth="1"/>
    <col min="8" max="8" width="12" bestFit="1" customWidth="1"/>
    <col min="9" max="11" width="12.42578125" customWidth="1"/>
    <col min="12" max="12" width="16.42578125" bestFit="1" customWidth="1"/>
    <col min="13" max="13" width="17.42578125" bestFit="1" customWidth="1"/>
    <col min="14" max="14" width="15.42578125" bestFit="1" customWidth="1"/>
    <col min="15" max="16" width="35.28515625" bestFit="1" customWidth="1"/>
  </cols>
  <sheetData>
    <row r="1" spans="2:17" x14ac:dyDescent="0.25">
      <c r="P1" t="s">
        <v>81</v>
      </c>
      <c r="Q1">
        <v>0.65</v>
      </c>
    </row>
    <row r="2" spans="2:17" x14ac:dyDescent="0.25">
      <c r="B2" s="164"/>
      <c r="C2" s="164"/>
      <c r="D2" s="164"/>
    </row>
    <row r="4" spans="2:17" x14ac:dyDescent="0.25">
      <c r="B4" s="165"/>
      <c r="C4" s="165"/>
      <c r="D4" s="165"/>
      <c r="E4" s="165"/>
      <c r="F4" s="165"/>
      <c r="G4" s="165"/>
      <c r="H4" s="165"/>
      <c r="I4" s="165"/>
      <c r="J4" s="166"/>
      <c r="K4" s="166"/>
      <c r="L4" s="2"/>
      <c r="M4" s="1"/>
      <c r="N4" s="2"/>
    </row>
    <row r="5" spans="2:17" x14ac:dyDescent="0.25">
      <c r="B5" s="167" t="s">
        <v>26</v>
      </c>
      <c r="C5" s="167"/>
      <c r="D5" s="167"/>
      <c r="E5" s="167"/>
      <c r="F5" s="167"/>
      <c r="G5" s="167"/>
      <c r="H5" s="167"/>
      <c r="I5" s="167"/>
      <c r="J5" s="168"/>
      <c r="K5" s="168"/>
      <c r="L5" s="2"/>
      <c r="M5" s="1"/>
      <c r="N5" s="2"/>
    </row>
    <row r="6" spans="2:17" x14ac:dyDescent="0.25">
      <c r="B6" s="169"/>
      <c r="C6" s="169"/>
      <c r="D6" s="169"/>
      <c r="E6" s="169"/>
      <c r="F6" s="169"/>
      <c r="G6" s="169"/>
      <c r="H6" s="169"/>
      <c r="I6" s="169"/>
      <c r="J6" s="168"/>
      <c r="K6" s="168"/>
      <c r="L6" s="2"/>
      <c r="M6" s="1"/>
      <c r="N6" s="2"/>
    </row>
    <row r="7" spans="2:17" x14ac:dyDescent="0.25">
      <c r="B7" s="170" t="s">
        <v>82</v>
      </c>
      <c r="C7" s="171"/>
      <c r="D7" s="169"/>
      <c r="E7" s="170" t="s">
        <v>83</v>
      </c>
      <c r="F7" s="172"/>
      <c r="G7" s="172"/>
      <c r="H7" s="172"/>
      <c r="I7" s="171"/>
      <c r="J7" s="168"/>
      <c r="K7" s="168"/>
      <c r="L7" s="2"/>
      <c r="M7" s="1"/>
      <c r="N7" s="2"/>
    </row>
    <row r="8" spans="2:17" x14ac:dyDescent="0.25">
      <c r="B8" s="173" t="s">
        <v>84</v>
      </c>
      <c r="C8" s="174">
        <f>F18/[1]Comps!C15</f>
        <v>0.38590359691277121</v>
      </c>
      <c r="D8" s="169"/>
      <c r="E8" s="175" t="s">
        <v>85</v>
      </c>
      <c r="F8" s="176" t="s">
        <v>86</v>
      </c>
      <c r="G8" s="176" t="s">
        <v>87</v>
      </c>
      <c r="H8" s="176" t="s">
        <v>88</v>
      </c>
      <c r="I8" s="177" t="s">
        <v>89</v>
      </c>
      <c r="J8" s="168"/>
      <c r="K8" s="168"/>
      <c r="L8" s="2"/>
      <c r="M8" s="1"/>
      <c r="N8" s="2"/>
    </row>
    <row r="9" spans="2:17" x14ac:dyDescent="0.25">
      <c r="B9" s="173" t="s">
        <v>90</v>
      </c>
      <c r="C9" s="174">
        <f>1-C8</f>
        <v>0.61409640308722879</v>
      </c>
      <c r="D9" s="169"/>
      <c r="E9" s="178">
        <v>45536</v>
      </c>
      <c r="F9" s="179">
        <v>500</v>
      </c>
      <c r="G9" s="180">
        <v>3.2000000000000001E-2</v>
      </c>
      <c r="H9" s="180">
        <f>F9/$F$18</f>
        <v>9.4339622641509441E-2</v>
      </c>
      <c r="I9" s="181">
        <f>H9*G9</f>
        <v>3.0188679245283022E-3</v>
      </c>
      <c r="J9" s="168"/>
      <c r="K9" s="168"/>
      <c r="L9" s="2"/>
      <c r="M9" s="1"/>
      <c r="N9" s="2"/>
    </row>
    <row r="10" spans="2:17" x14ac:dyDescent="0.25">
      <c r="B10" s="182"/>
      <c r="C10" s="182"/>
      <c r="D10" s="169"/>
      <c r="E10" s="178">
        <v>45717</v>
      </c>
      <c r="F10" s="179">
        <v>600</v>
      </c>
      <c r="G10" s="180">
        <v>3.7499999999999999E-2</v>
      </c>
      <c r="H10" s="180">
        <f t="shared" ref="H10:H17" si="0">F10/$F$18</f>
        <v>0.11320754716981132</v>
      </c>
      <c r="I10" s="181">
        <f t="shared" ref="I10:I17" si="1">H10*G10</f>
        <v>4.2452830188679245E-3</v>
      </c>
      <c r="J10" s="183"/>
      <c r="K10" s="184"/>
      <c r="L10" s="2"/>
      <c r="M10" s="1"/>
      <c r="N10" s="2"/>
    </row>
    <row r="11" spans="2:17" x14ac:dyDescent="0.25">
      <c r="B11" s="185" t="s">
        <v>91</v>
      </c>
      <c r="C11" s="186"/>
      <c r="D11" s="169"/>
      <c r="E11" s="178">
        <v>46082</v>
      </c>
      <c r="F11" s="179">
        <v>750</v>
      </c>
      <c r="G11" s="180">
        <v>4.65E-2</v>
      </c>
      <c r="H11" s="180">
        <f t="shared" si="0"/>
        <v>0.14150943396226415</v>
      </c>
      <c r="I11" s="181">
        <f t="shared" si="1"/>
        <v>6.5801886792452831E-3</v>
      </c>
      <c r="J11" s="164"/>
      <c r="K11" s="164"/>
      <c r="L11" s="2"/>
      <c r="M11" s="1"/>
      <c r="N11" s="2"/>
    </row>
    <row r="12" spans="2:17" x14ac:dyDescent="0.25">
      <c r="B12" s="173" t="s">
        <v>91</v>
      </c>
      <c r="C12" s="174">
        <f>I18</f>
        <v>3.9754716981132081E-2</v>
      </c>
      <c r="D12" s="169"/>
      <c r="E12" s="178">
        <v>46631</v>
      </c>
      <c r="F12" s="179">
        <v>500</v>
      </c>
      <c r="G12" s="180">
        <v>3.3750000000000002E-2</v>
      </c>
      <c r="H12" s="180">
        <f t="shared" si="0"/>
        <v>9.4339622641509441E-2</v>
      </c>
      <c r="I12" s="181">
        <f t="shared" si="1"/>
        <v>3.183962264150944E-3</v>
      </c>
      <c r="L12" s="2"/>
      <c r="M12" s="1"/>
      <c r="N12" s="2"/>
    </row>
    <row r="13" spans="2:17" x14ac:dyDescent="0.25">
      <c r="B13" s="173" t="s">
        <v>92</v>
      </c>
      <c r="C13" s="174">
        <v>0.21</v>
      </c>
      <c r="D13" s="169"/>
      <c r="E13" s="178">
        <v>46813</v>
      </c>
      <c r="F13" s="179">
        <v>600</v>
      </c>
      <c r="G13" s="180">
        <v>0.04</v>
      </c>
      <c r="H13" s="180">
        <f t="shared" si="0"/>
        <v>0.11320754716981132</v>
      </c>
      <c r="I13" s="181">
        <f t="shared" si="1"/>
        <v>4.528301886792453E-3</v>
      </c>
      <c r="L13" s="2"/>
      <c r="M13" s="1"/>
      <c r="N13" s="2"/>
    </row>
    <row r="14" spans="2:17" x14ac:dyDescent="0.25">
      <c r="B14" s="187" t="s">
        <v>93</v>
      </c>
      <c r="C14" s="188">
        <f>C12*(1-C13)</f>
        <v>3.1406226415094343E-2</v>
      </c>
      <c r="D14" s="169"/>
      <c r="E14" s="178">
        <v>46905</v>
      </c>
      <c r="F14" s="179">
        <v>500</v>
      </c>
      <c r="G14" s="180">
        <v>3.9E-2</v>
      </c>
      <c r="H14" s="180">
        <f t="shared" si="0"/>
        <v>9.4339622641509441E-2</v>
      </c>
      <c r="I14" s="181">
        <f t="shared" si="1"/>
        <v>3.6792452830188681E-3</v>
      </c>
      <c r="L14" s="2"/>
      <c r="M14" s="1"/>
      <c r="N14" s="2"/>
    </row>
    <row r="15" spans="2:17" x14ac:dyDescent="0.25">
      <c r="B15" s="169"/>
      <c r="C15" s="169"/>
      <c r="D15" s="169"/>
      <c r="E15" s="178">
        <v>47178</v>
      </c>
      <c r="F15" s="179">
        <v>750</v>
      </c>
      <c r="G15" s="180">
        <v>4.9000000000000002E-2</v>
      </c>
      <c r="H15" s="180">
        <f t="shared" si="0"/>
        <v>0.14150943396226415</v>
      </c>
      <c r="I15" s="181">
        <f t="shared" si="1"/>
        <v>6.9339622641509434E-3</v>
      </c>
      <c r="L15" s="2"/>
      <c r="M15" s="1"/>
      <c r="N15" s="2"/>
    </row>
    <row r="16" spans="2:17" x14ac:dyDescent="0.25">
      <c r="B16" s="169"/>
      <c r="C16" s="169"/>
      <c r="D16" s="169"/>
      <c r="E16" s="178">
        <v>48366</v>
      </c>
      <c r="F16" s="179">
        <v>500</v>
      </c>
      <c r="G16" s="180">
        <v>4.2000000000000003E-2</v>
      </c>
      <c r="H16" s="180">
        <f t="shared" si="0"/>
        <v>9.4339622641509441E-2</v>
      </c>
      <c r="I16" s="181">
        <f t="shared" si="1"/>
        <v>3.9622641509433967E-3</v>
      </c>
      <c r="J16" s="189"/>
      <c r="L16" s="2"/>
      <c r="M16" s="1"/>
      <c r="N16" s="2"/>
    </row>
    <row r="17" spans="2:14" x14ac:dyDescent="0.25">
      <c r="B17" s="190" t="s">
        <v>94</v>
      </c>
      <c r="C17" s="191"/>
      <c r="D17" s="169"/>
      <c r="E17" s="178">
        <v>48731</v>
      </c>
      <c r="F17" s="179">
        <v>600</v>
      </c>
      <c r="G17" s="180">
        <v>3.2000000000000001E-2</v>
      </c>
      <c r="H17" s="180">
        <f t="shared" si="0"/>
        <v>0.11320754716981132</v>
      </c>
      <c r="I17" s="181">
        <f t="shared" si="1"/>
        <v>3.6226415094339623E-3</v>
      </c>
      <c r="L17" s="2"/>
      <c r="M17" s="1"/>
      <c r="N17" s="2"/>
    </row>
    <row r="18" spans="2:14" x14ac:dyDescent="0.25">
      <c r="B18" s="173" t="s">
        <v>95</v>
      </c>
      <c r="C18" s="192">
        <v>0.03</v>
      </c>
      <c r="D18" s="169"/>
      <c r="E18" s="193" t="s">
        <v>60</v>
      </c>
      <c r="F18" s="194">
        <f>SUM(F9:F17)</f>
        <v>5300</v>
      </c>
      <c r="G18" s="195"/>
      <c r="H18" s="195"/>
      <c r="I18" s="196">
        <f>SUM(I9:I17)</f>
        <v>3.9754716981132081E-2</v>
      </c>
      <c r="L18" s="2"/>
      <c r="M18" s="1"/>
      <c r="N18" s="2"/>
    </row>
    <row r="19" spans="2:14" x14ac:dyDescent="0.25">
      <c r="B19" s="173" t="s">
        <v>96</v>
      </c>
      <c r="C19" s="192">
        <v>0.05</v>
      </c>
      <c r="D19" s="169"/>
      <c r="E19" s="169"/>
      <c r="F19" s="169"/>
      <c r="G19" s="169"/>
      <c r="H19" s="169"/>
      <c r="I19" s="169"/>
      <c r="L19" s="2"/>
      <c r="M19" s="1"/>
      <c r="N19" s="2"/>
    </row>
    <row r="20" spans="2:14" x14ac:dyDescent="0.25">
      <c r="B20" s="173" t="s">
        <v>97</v>
      </c>
      <c r="C20" s="197">
        <v>1.18</v>
      </c>
      <c r="D20" s="169"/>
      <c r="E20" s="169"/>
      <c r="F20" s="169"/>
      <c r="G20" s="169"/>
      <c r="H20" s="169"/>
      <c r="I20" s="169"/>
      <c r="L20" s="2"/>
      <c r="M20" s="1"/>
      <c r="N20" s="2"/>
    </row>
    <row r="21" spans="2:14" x14ac:dyDescent="0.25">
      <c r="B21" s="173"/>
      <c r="C21" s="197"/>
      <c r="D21" s="169"/>
      <c r="E21" s="169"/>
      <c r="F21" s="169"/>
      <c r="G21" s="169"/>
      <c r="H21" s="169"/>
      <c r="I21" s="169"/>
      <c r="K21" s="198"/>
      <c r="L21" s="199"/>
      <c r="M21" s="200"/>
      <c r="N21" s="199"/>
    </row>
    <row r="22" spans="2:14" x14ac:dyDescent="0.25">
      <c r="B22" s="201" t="s">
        <v>98</v>
      </c>
      <c r="C22" s="202">
        <f>C18+(C20*C19)</f>
        <v>8.8999999999999996E-2</v>
      </c>
      <c r="D22" s="169"/>
      <c r="E22" s="169"/>
      <c r="F22" s="169"/>
      <c r="G22" s="169"/>
      <c r="H22" s="169"/>
      <c r="I22" s="169"/>
      <c r="K22" s="198"/>
      <c r="L22" s="199"/>
      <c r="M22" s="200"/>
      <c r="N22" s="199"/>
    </row>
    <row r="23" spans="2:14" x14ac:dyDescent="0.25">
      <c r="B23" s="169"/>
      <c r="C23" s="169"/>
      <c r="D23" s="169"/>
      <c r="E23" s="169"/>
      <c r="F23" s="169"/>
      <c r="G23" s="169"/>
      <c r="H23" s="169"/>
      <c r="I23" s="169"/>
      <c r="K23" s="198"/>
      <c r="L23" s="199"/>
      <c r="M23" s="200"/>
      <c r="N23" s="199"/>
    </row>
    <row r="24" spans="2:14" x14ac:dyDescent="0.25">
      <c r="B24" s="203" t="s">
        <v>26</v>
      </c>
      <c r="C24" s="204">
        <f>(C22*C9)+(C8*C14)</f>
        <v>6.6774355613805153E-2</v>
      </c>
      <c r="D24" s="169"/>
      <c r="E24" s="169"/>
      <c r="F24" s="169"/>
      <c r="G24" s="169"/>
      <c r="H24" s="169"/>
      <c r="I24" s="169"/>
      <c r="K24" s="198"/>
      <c r="L24" s="198"/>
      <c r="M24" s="198"/>
      <c r="N24" s="198"/>
    </row>
    <row r="25" spans="2:14" x14ac:dyDescent="0.25">
      <c r="C25" s="205"/>
      <c r="K25" s="198"/>
      <c r="L25" s="198"/>
      <c r="M25" s="198"/>
      <c r="N25" s="198"/>
    </row>
    <row r="26" spans="2:14" x14ac:dyDescent="0.25">
      <c r="C26" s="206"/>
      <c r="K26" s="198"/>
      <c r="L26" s="199"/>
      <c r="M26" s="198"/>
      <c r="N26" s="198"/>
    </row>
    <row r="27" spans="2:14" x14ac:dyDescent="0.25">
      <c r="C27" s="205"/>
      <c r="K27" s="198"/>
      <c r="L27" s="199"/>
      <c r="M27" s="198"/>
      <c r="N27" s="198"/>
    </row>
    <row r="28" spans="2:14" x14ac:dyDescent="0.25">
      <c r="K28" s="198"/>
      <c r="L28" s="199"/>
      <c r="M28" s="198"/>
      <c r="N28" s="198"/>
    </row>
    <row r="29" spans="2:14" x14ac:dyDescent="0.25">
      <c r="K29" s="198"/>
      <c r="L29" s="199"/>
      <c r="M29" s="198"/>
      <c r="N29" s="198"/>
    </row>
    <row r="30" spans="2:14" x14ac:dyDescent="0.25">
      <c r="K30" s="198"/>
      <c r="L30" s="199"/>
      <c r="M30" s="198"/>
      <c r="N30" s="198"/>
    </row>
    <row r="31" spans="2:14" x14ac:dyDescent="0.25">
      <c r="K31" s="198"/>
      <c r="L31" s="199"/>
      <c r="M31" s="198"/>
      <c r="N31" s="198"/>
    </row>
    <row r="32" spans="2:14" x14ac:dyDescent="0.25">
      <c r="K32" s="198"/>
      <c r="L32" s="199"/>
      <c r="M32" s="198"/>
      <c r="N32" s="198"/>
    </row>
    <row r="33" spans="11:14" x14ac:dyDescent="0.25">
      <c r="K33" s="198"/>
      <c r="L33" s="207"/>
      <c r="M33" s="198"/>
      <c r="N33" s="198"/>
    </row>
    <row r="34" spans="11:14" x14ac:dyDescent="0.25">
      <c r="K34" s="198"/>
      <c r="L34" s="207"/>
      <c r="M34" s="198"/>
      <c r="N34" s="198"/>
    </row>
  </sheetData>
  <mergeCells count="5">
    <mergeCell ref="B5:I5"/>
    <mergeCell ref="B7:C7"/>
    <mergeCell ref="E7:I7"/>
    <mergeCell ref="B11:C11"/>
    <mergeCell ref="B17:C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RevenueBuild</vt:lpstr>
      <vt:lpstr>OpBuild</vt:lpstr>
      <vt:lpstr>DCF (Base)</vt:lpstr>
      <vt:lpstr>DCF (Upside)</vt:lpstr>
      <vt:lpstr>DCF (Downside)</vt:lpstr>
      <vt:lpstr>Comps</vt:lpstr>
      <vt:lpstr>WACC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Rader</dc:creator>
  <cp:lastModifiedBy>Morgan Rader</cp:lastModifiedBy>
  <dcterms:created xsi:type="dcterms:W3CDTF">2022-04-04T19:53:35Z</dcterms:created>
  <dcterms:modified xsi:type="dcterms:W3CDTF">2022-04-04T20:20:13Z</dcterms:modified>
</cp:coreProperties>
</file>