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3" ContentType="application/binary"/>
  <Override PartName="/xl/commentsmeta4" ContentType="application/binary"/>
  <Override PartName="/xl/commentsmeta6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colinmahoney/Downloads/"/>
    </mc:Choice>
  </mc:AlternateContent>
  <xr:revisionPtr revIDLastSave="0" documentId="8_{A81487D7-E218-C84D-A5C8-39C67E0AA870}" xr6:coauthVersionLast="47" xr6:coauthVersionMax="47" xr10:uidLastSave="{00000000-0000-0000-0000-000000000000}"/>
  <bookViews>
    <workbookView xWindow="0" yWindow="500" windowWidth="28800" windowHeight="15720" tabRatio="951" activeTab="6" xr2:uid="{00000000-000D-0000-FFFF-FFFF00000000}"/>
  </bookViews>
  <sheets>
    <sheet name="Cover" sheetId="1" r:id="rId1"/>
    <sheet name="CIQ -&gt;" sheetId="2" state="hidden" r:id="rId2"/>
    <sheet name="IS" sheetId="3" state="hidden" r:id="rId3"/>
    <sheet name="Balance Sheet" sheetId="4" state="hidden" r:id="rId4"/>
    <sheet name="Cash Flow " sheetId="5" state="hidden" r:id="rId5"/>
    <sheet name="3SM -&gt;" sheetId="6" r:id="rId6"/>
    <sheet name="DE_IS" sheetId="7" r:id="rId7"/>
    <sheet name="DE_BS" sheetId="8" r:id="rId8"/>
    <sheet name="DE_CF" sheetId="9" r:id="rId9"/>
    <sheet name="Schedules -&gt;" sheetId="10" r:id="rId10"/>
    <sheet name="Metrics &amp; Drivers" sheetId="11" r:id="rId11"/>
    <sheet name="Revenue Build" sheetId="13" r:id="rId12"/>
    <sheet name="_CIQHiddenCacheSheet" sheetId="28" state="veryHidden" r:id="rId13"/>
    <sheet name="Debt Schedule" sheetId="14" r:id="rId14"/>
    <sheet name="Equity Schedule" sheetId="15" r:id="rId15"/>
    <sheet name="NWC" sheetId="16" r:id="rId16"/>
    <sheet name="PPE" sheetId="17" r:id="rId17"/>
    <sheet name="Valuation -&gt;" sheetId="18" r:id="rId18"/>
    <sheet name="Comps" sheetId="19" r:id="rId19"/>
    <sheet name="DCF" sheetId="20" r:id="rId20"/>
    <sheet name="WACC" sheetId="24" r:id="rId21"/>
    <sheet name="Football Field" sheetId="25" r:id="rId22"/>
  </sheets>
  <externalReferences>
    <externalReference r:id="rId23"/>
  </externalReferences>
  <definedNames>
    <definedName name="CIQWBGuid" hidden="1">"285e98d2-c9e0-437c-ab79-dc68336c1a76"</definedName>
    <definedName name="CIQWBInfo" hidden="1">"{ ""CIQVersion"":""9.50.2716.4594"" }"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45202.599537037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calcMode="autoNoTable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4" roundtripDataSignature="AMtx7mj/KSvQhT3cVgP+uEek9fcfkUXGEg=="/>
    </ext>
  </extLst>
</workbook>
</file>

<file path=xl/calcChain.xml><?xml version="1.0" encoding="utf-8"?>
<calcChain xmlns="http://schemas.openxmlformats.org/spreadsheetml/2006/main">
  <c r="J39" i="13" l="1"/>
  <c r="K39" i="13"/>
  <c r="L39" i="13"/>
  <c r="M39" i="13"/>
  <c r="J40" i="13"/>
  <c r="K40" i="13"/>
  <c r="L40" i="13"/>
  <c r="M40" i="13"/>
  <c r="I40" i="13"/>
  <c r="I39" i="13"/>
  <c r="J31" i="13"/>
  <c r="K31" i="13"/>
  <c r="L31" i="13"/>
  <c r="M31" i="13"/>
  <c r="J32" i="13"/>
  <c r="K32" i="13"/>
  <c r="L32" i="13"/>
  <c r="M32" i="13"/>
  <c r="I32" i="13"/>
  <c r="I31" i="13"/>
  <c r="J23" i="13"/>
  <c r="K23" i="13"/>
  <c r="L23" i="13"/>
  <c r="M23" i="13"/>
  <c r="J24" i="13"/>
  <c r="K24" i="13"/>
  <c r="L24" i="13"/>
  <c r="M24" i="13"/>
  <c r="I24" i="13"/>
  <c r="I23" i="13"/>
  <c r="J17" i="13"/>
  <c r="K17" i="13"/>
  <c r="L17" i="13"/>
  <c r="M17" i="13"/>
  <c r="I17" i="13"/>
  <c r="J18" i="13"/>
  <c r="K18" i="13"/>
  <c r="L18" i="13"/>
  <c r="M18" i="13"/>
  <c r="I18" i="13"/>
  <c r="G22" i="20"/>
  <c r="G3" i="20"/>
  <c r="F13" i="7"/>
  <c r="G13" i="7"/>
  <c r="H13" i="7"/>
  <c r="I13" i="7"/>
  <c r="J13" i="7"/>
  <c r="P40" i="19" l="1"/>
  <c r="O40" i="19"/>
  <c r="N40" i="19"/>
  <c r="M40" i="19"/>
  <c r="L40" i="19"/>
  <c r="K40" i="19"/>
  <c r="J40" i="19"/>
  <c r="I40" i="19"/>
  <c r="H40" i="19"/>
  <c r="G40" i="19"/>
  <c r="F40" i="19"/>
  <c r="E40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P20" i="19"/>
  <c r="O20" i="19"/>
  <c r="N20" i="19"/>
  <c r="M20" i="19"/>
  <c r="L20" i="19"/>
  <c r="K20" i="19"/>
  <c r="J20" i="19"/>
  <c r="I20" i="19"/>
  <c r="H20" i="19"/>
  <c r="G20" i="19"/>
  <c r="F20" i="19"/>
  <c r="P23" i="19"/>
  <c r="O23" i="19"/>
  <c r="N23" i="19"/>
  <c r="M23" i="19"/>
  <c r="L23" i="19"/>
  <c r="K23" i="19"/>
  <c r="J23" i="19"/>
  <c r="I23" i="19"/>
  <c r="H23" i="19"/>
  <c r="G23" i="19"/>
  <c r="F23" i="19"/>
  <c r="H12" i="24"/>
  <c r="D12" i="24"/>
  <c r="E19" i="24" s="1"/>
  <c r="C7" i="19"/>
  <c r="I17" i="19"/>
  <c r="H17" i="19" s="1"/>
  <c r="I15" i="19"/>
  <c r="H15" i="19"/>
  <c r="I14" i="19"/>
  <c r="H14" i="19" s="1"/>
  <c r="I13" i="19"/>
  <c r="H13" i="19"/>
  <c r="I12" i="19"/>
  <c r="H12" i="19" s="1"/>
  <c r="H11" i="19"/>
  <c r="I11" i="19"/>
  <c r="L8" i="24"/>
  <c r="H6" i="24" s="1"/>
  <c r="M37" i="13"/>
  <c r="L37" i="13"/>
  <c r="K37" i="13"/>
  <c r="J37" i="13"/>
  <c r="I37" i="13"/>
  <c r="I36" i="13" s="1"/>
  <c r="H37" i="13"/>
  <c r="G37" i="13"/>
  <c r="M29" i="13"/>
  <c r="L29" i="13"/>
  <c r="K29" i="13"/>
  <c r="J29" i="13"/>
  <c r="I29" i="13"/>
  <c r="I28" i="13" s="1"/>
  <c r="H29" i="13"/>
  <c r="G29" i="13"/>
  <c r="M21" i="13"/>
  <c r="L21" i="13"/>
  <c r="K21" i="13"/>
  <c r="J21" i="13"/>
  <c r="I21" i="13"/>
  <c r="I20" i="13" s="1"/>
  <c r="H21" i="13"/>
  <c r="G21" i="13"/>
  <c r="J15" i="13"/>
  <c r="K15" i="13"/>
  <c r="L15" i="13"/>
  <c r="M15" i="13"/>
  <c r="I15" i="13"/>
  <c r="I14" i="13" s="1"/>
  <c r="H15" i="13"/>
  <c r="G15" i="13"/>
  <c r="I9" i="13" l="1"/>
  <c r="J36" i="13"/>
  <c r="K36" i="13" s="1"/>
  <c r="L36" i="13" s="1"/>
  <c r="M36" i="13" s="1"/>
  <c r="J28" i="13"/>
  <c r="K28" i="13" s="1"/>
  <c r="L28" i="13" s="1"/>
  <c r="M28" i="13" s="1"/>
  <c r="J20" i="13"/>
  <c r="K20" i="13" s="1"/>
  <c r="L20" i="13" s="1"/>
  <c r="M20" i="13" s="1"/>
  <c r="J14" i="13"/>
  <c r="P41" i="19"/>
  <c r="O41" i="19"/>
  <c r="N41" i="19"/>
  <c r="M41" i="19"/>
  <c r="L41" i="19"/>
  <c r="K41" i="19"/>
  <c r="J41" i="19"/>
  <c r="I41" i="19"/>
  <c r="H41" i="19"/>
  <c r="G41" i="19"/>
  <c r="F41" i="19"/>
  <c r="E41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P24" i="19"/>
  <c r="O24" i="19"/>
  <c r="N24" i="19"/>
  <c r="M24" i="19"/>
  <c r="K24" i="19"/>
  <c r="J24" i="19"/>
  <c r="I24" i="19"/>
  <c r="H24" i="19"/>
  <c r="G24" i="19"/>
  <c r="F24" i="19"/>
  <c r="P22" i="19"/>
  <c r="O22" i="19"/>
  <c r="N22" i="19"/>
  <c r="M22" i="19"/>
  <c r="J46" i="19" s="1"/>
  <c r="K22" i="19"/>
  <c r="J22" i="19"/>
  <c r="I22" i="19"/>
  <c r="H22" i="19"/>
  <c r="G22" i="19"/>
  <c r="F22" i="19"/>
  <c r="P21" i="19"/>
  <c r="O21" i="19"/>
  <c r="N21" i="19"/>
  <c r="M21" i="19"/>
  <c r="K21" i="19"/>
  <c r="J21" i="19"/>
  <c r="I21" i="19"/>
  <c r="H21" i="19"/>
  <c r="G21" i="19"/>
  <c r="F21" i="19"/>
  <c r="D46" i="19"/>
  <c r="P19" i="19"/>
  <c r="O19" i="19"/>
  <c r="N19" i="19"/>
  <c r="M19" i="19"/>
  <c r="L19" i="19"/>
  <c r="K19" i="19"/>
  <c r="J19" i="19"/>
  <c r="I19" i="19"/>
  <c r="H19" i="19"/>
  <c r="G19" i="19"/>
  <c r="F19" i="19"/>
  <c r="K15" i="19"/>
  <c r="J15" i="19"/>
  <c r="K14" i="19"/>
  <c r="J14" i="19"/>
  <c r="K13" i="19"/>
  <c r="J13" i="19"/>
  <c r="K12" i="19"/>
  <c r="J12" i="19"/>
  <c r="K11" i="19"/>
  <c r="J11" i="19"/>
  <c r="M15" i="19"/>
  <c r="L15" i="19"/>
  <c r="M14" i="19"/>
  <c r="L14" i="19"/>
  <c r="M13" i="19"/>
  <c r="L13" i="19"/>
  <c r="M12" i="19"/>
  <c r="L12" i="19"/>
  <c r="M11" i="19"/>
  <c r="L11" i="19"/>
  <c r="L24" i="19" s="1"/>
  <c r="P46" i="19"/>
  <c r="C6" i="19"/>
  <c r="K7" i="7" l="1"/>
  <c r="K14" i="13"/>
  <c r="J9" i="13"/>
  <c r="L7" i="7" s="1"/>
  <c r="L22" i="19"/>
  <c r="L21" i="19"/>
  <c r="L14" i="13" l="1"/>
  <c r="K9" i="13"/>
  <c r="M7" i="7" s="1"/>
  <c r="L35" i="7"/>
  <c r="M35" i="7" s="1"/>
  <c r="N35" i="7" s="1"/>
  <c r="O35" i="7" s="1"/>
  <c r="H11" i="24"/>
  <c r="L26" i="9"/>
  <c r="M26" i="9"/>
  <c r="N26" i="9"/>
  <c r="O26" i="9"/>
  <c r="K37" i="16"/>
  <c r="G55" i="14"/>
  <c r="H55" i="14" s="1"/>
  <c r="I55" i="14" s="1"/>
  <c r="J55" i="14" s="1"/>
  <c r="K55" i="14" s="1"/>
  <c r="G56" i="14"/>
  <c r="H56" i="14" s="1"/>
  <c r="I56" i="14" s="1"/>
  <c r="J56" i="14" s="1"/>
  <c r="K56" i="14" s="1"/>
  <c r="L29" i="7"/>
  <c r="M29" i="7"/>
  <c r="N29" i="7"/>
  <c r="O29" i="7"/>
  <c r="K29" i="7"/>
  <c r="F11" i="14"/>
  <c r="F42" i="14"/>
  <c r="F43" i="14"/>
  <c r="F52" i="14"/>
  <c r="F57" i="14" s="1"/>
  <c r="G57" i="14" s="1"/>
  <c r="H57" i="14" s="1"/>
  <c r="I57" i="14" s="1"/>
  <c r="J57" i="14" s="1"/>
  <c r="K57" i="14" s="1"/>
  <c r="G4" i="14"/>
  <c r="H4" i="14" s="1"/>
  <c r="I4" i="14" s="1"/>
  <c r="J4" i="14" s="1"/>
  <c r="K4" i="14" s="1"/>
  <c r="M14" i="13" l="1"/>
  <c r="M9" i="13" s="1"/>
  <c r="O7" i="7" s="1"/>
  <c r="L9" i="13"/>
  <c r="N7" i="7" s="1"/>
  <c r="F44" i="14"/>
  <c r="L39" i="16" l="1"/>
  <c r="M39" i="16"/>
  <c r="N39" i="16" s="1"/>
  <c r="O39" i="16" s="1"/>
  <c r="K39" i="16"/>
  <c r="L38" i="16"/>
  <c r="M38" i="16" s="1"/>
  <c r="N38" i="16" s="1"/>
  <c r="O38" i="16" s="1"/>
  <c r="K38" i="16"/>
  <c r="G30" i="9"/>
  <c r="H30" i="9"/>
  <c r="I30" i="9"/>
  <c r="J30" i="9"/>
  <c r="F30" i="9"/>
  <c r="G33" i="9"/>
  <c r="H33" i="9"/>
  <c r="I33" i="9"/>
  <c r="J33" i="9"/>
  <c r="F33" i="9"/>
  <c r="G31" i="9"/>
  <c r="H31" i="9"/>
  <c r="I31" i="9"/>
  <c r="J31" i="9"/>
  <c r="F31" i="9"/>
  <c r="F29" i="9"/>
  <c r="G29" i="9"/>
  <c r="H29" i="9"/>
  <c r="I29" i="9"/>
  <c r="J29" i="9"/>
  <c r="G28" i="9"/>
  <c r="H28" i="9"/>
  <c r="I28" i="9"/>
  <c r="J28" i="9"/>
  <c r="F28" i="9"/>
  <c r="F27" i="9"/>
  <c r="G27" i="9"/>
  <c r="H27" i="9"/>
  <c r="I27" i="9"/>
  <c r="J27" i="9"/>
  <c r="G26" i="9"/>
  <c r="H26" i="9"/>
  <c r="I26" i="9"/>
  <c r="J26" i="9"/>
  <c r="F26" i="9"/>
  <c r="F25" i="9"/>
  <c r="G25" i="9"/>
  <c r="H25" i="9"/>
  <c r="I25" i="9"/>
  <c r="J25" i="9"/>
  <c r="G24" i="9"/>
  <c r="H24" i="9"/>
  <c r="I24" i="9"/>
  <c r="J24" i="9"/>
  <c r="F24" i="9"/>
  <c r="G21" i="9"/>
  <c r="H21" i="9"/>
  <c r="I21" i="9"/>
  <c r="J21" i="9"/>
  <c r="F21" i="9"/>
  <c r="F20" i="9"/>
  <c r="G20" i="9"/>
  <c r="H20" i="9"/>
  <c r="I20" i="9"/>
  <c r="J20" i="9"/>
  <c r="G19" i="9"/>
  <c r="H19" i="9"/>
  <c r="I19" i="9"/>
  <c r="J19" i="9"/>
  <c r="F19" i="9"/>
  <c r="G18" i="9"/>
  <c r="H18" i="9"/>
  <c r="I18" i="9"/>
  <c r="J18" i="9"/>
  <c r="K18" i="9" s="1"/>
  <c r="L18" i="9" s="1"/>
  <c r="M18" i="9" s="1"/>
  <c r="N18" i="9" s="1"/>
  <c r="O18" i="9" s="1"/>
  <c r="F18" i="9"/>
  <c r="G17" i="9"/>
  <c r="H17" i="9"/>
  <c r="I17" i="9"/>
  <c r="J17" i="9"/>
  <c r="F17" i="9"/>
  <c r="G10" i="9"/>
  <c r="H10" i="9"/>
  <c r="I10" i="9"/>
  <c r="J10" i="9"/>
  <c r="K10" i="9" s="1"/>
  <c r="L10" i="9" s="1"/>
  <c r="M10" i="9" s="1"/>
  <c r="N10" i="9" s="1"/>
  <c r="O10" i="9" s="1"/>
  <c r="F10" i="9"/>
  <c r="G15" i="9"/>
  <c r="H15" i="9"/>
  <c r="I15" i="9"/>
  <c r="J15" i="9"/>
  <c r="F15" i="9"/>
  <c r="G14" i="9"/>
  <c r="H14" i="9"/>
  <c r="I14" i="9"/>
  <c r="J14" i="9"/>
  <c r="F14" i="9"/>
  <c r="G12" i="9"/>
  <c r="H12" i="9"/>
  <c r="I12" i="9"/>
  <c r="J12" i="9"/>
  <c r="F14" i="15" s="1"/>
  <c r="G14" i="15" s="1"/>
  <c r="F12" i="9"/>
  <c r="G11" i="9"/>
  <c r="H11" i="9"/>
  <c r="I11" i="9"/>
  <c r="J11" i="9"/>
  <c r="F11" i="9"/>
  <c r="G8" i="9"/>
  <c r="H8" i="9"/>
  <c r="I8" i="9"/>
  <c r="J8" i="9"/>
  <c r="F8" i="9"/>
  <c r="G7" i="9"/>
  <c r="H7" i="9"/>
  <c r="I7" i="9"/>
  <c r="J7" i="9"/>
  <c r="F7" i="9"/>
  <c r="G46" i="8"/>
  <c r="H46" i="8"/>
  <c r="I46" i="8"/>
  <c r="J46" i="8"/>
  <c r="F46" i="8"/>
  <c r="F45" i="8"/>
  <c r="G45" i="8"/>
  <c r="H45" i="8"/>
  <c r="I45" i="8"/>
  <c r="J45" i="8"/>
  <c r="K45" i="8" s="1"/>
  <c r="L45" i="8" s="1"/>
  <c r="M45" i="8" s="1"/>
  <c r="N45" i="8" s="1"/>
  <c r="O45" i="8" s="1"/>
  <c r="G44" i="8"/>
  <c r="H44" i="8"/>
  <c r="I44" i="8"/>
  <c r="J44" i="8"/>
  <c r="F44" i="8"/>
  <c r="G43" i="8"/>
  <c r="H43" i="8"/>
  <c r="I43" i="8"/>
  <c r="J43" i="8"/>
  <c r="F43" i="8"/>
  <c r="G42" i="8"/>
  <c r="H42" i="8"/>
  <c r="I42" i="8"/>
  <c r="J42" i="8"/>
  <c r="F42" i="8"/>
  <c r="G41" i="8"/>
  <c r="H41" i="8"/>
  <c r="I41" i="8"/>
  <c r="J41" i="8"/>
  <c r="F41" i="8"/>
  <c r="G37" i="8"/>
  <c r="H37" i="8"/>
  <c r="I37" i="8"/>
  <c r="J37" i="8"/>
  <c r="K37" i="8" s="1"/>
  <c r="L37" i="8" s="1"/>
  <c r="M37" i="8" s="1"/>
  <c r="N37" i="8" s="1"/>
  <c r="O37" i="8" s="1"/>
  <c r="F37" i="8"/>
  <c r="G39" i="8"/>
  <c r="H39" i="8"/>
  <c r="I39" i="8"/>
  <c r="J39" i="8"/>
  <c r="K39" i="8" s="1"/>
  <c r="L39" i="8" s="1"/>
  <c r="M39" i="8" s="1"/>
  <c r="N39" i="8" s="1"/>
  <c r="O39" i="8" s="1"/>
  <c r="F39" i="8"/>
  <c r="G38" i="8"/>
  <c r="H38" i="8"/>
  <c r="I38" i="8"/>
  <c r="J38" i="8"/>
  <c r="F38" i="8"/>
  <c r="F36" i="8"/>
  <c r="G36" i="8"/>
  <c r="H36" i="8"/>
  <c r="I36" i="8"/>
  <c r="J36" i="8"/>
  <c r="K36" i="8" s="1"/>
  <c r="L36" i="8" s="1"/>
  <c r="M36" i="8" s="1"/>
  <c r="N36" i="8" s="1"/>
  <c r="O36" i="8" s="1"/>
  <c r="G35" i="8"/>
  <c r="H35" i="8"/>
  <c r="I35" i="8"/>
  <c r="J35" i="8"/>
  <c r="F21" i="14" s="1"/>
  <c r="F35" i="8"/>
  <c r="G32" i="8"/>
  <c r="H32" i="8"/>
  <c r="I32" i="8"/>
  <c r="J32" i="8"/>
  <c r="F32" i="8"/>
  <c r="G31" i="8"/>
  <c r="H31" i="8"/>
  <c r="H16" i="16" s="1"/>
  <c r="I31" i="8"/>
  <c r="I16" i="16" s="1"/>
  <c r="J31" i="8"/>
  <c r="J16" i="16" s="1"/>
  <c r="F31" i="8"/>
  <c r="F16" i="16" s="1"/>
  <c r="G30" i="8"/>
  <c r="H30" i="8"/>
  <c r="I30" i="8"/>
  <c r="J30" i="8"/>
  <c r="F30" i="8"/>
  <c r="F29" i="8"/>
  <c r="G29" i="8"/>
  <c r="H29" i="8"/>
  <c r="I29" i="8"/>
  <c r="J29" i="8"/>
  <c r="K29" i="8" s="1"/>
  <c r="L29" i="8" s="1"/>
  <c r="M29" i="8" s="1"/>
  <c r="N29" i="8" s="1"/>
  <c r="O29" i="8" s="1"/>
  <c r="G28" i="8"/>
  <c r="H28" i="8"/>
  <c r="I28" i="8"/>
  <c r="J28" i="8"/>
  <c r="F28" i="8"/>
  <c r="G27" i="8"/>
  <c r="H27" i="8"/>
  <c r="I27" i="8"/>
  <c r="J27" i="8"/>
  <c r="F17" i="14" s="1"/>
  <c r="F27" i="8"/>
  <c r="F26" i="8"/>
  <c r="F14" i="16" s="1"/>
  <c r="G26" i="8"/>
  <c r="H26" i="8"/>
  <c r="I26" i="8"/>
  <c r="I14" i="16" s="1"/>
  <c r="J26" i="8"/>
  <c r="G25" i="8"/>
  <c r="G13" i="16" s="1"/>
  <c r="H25" i="8"/>
  <c r="H13" i="16" s="1"/>
  <c r="I25" i="8"/>
  <c r="I13" i="16" s="1"/>
  <c r="J25" i="8"/>
  <c r="J13" i="16" s="1"/>
  <c r="F25" i="8"/>
  <c r="G15" i="8"/>
  <c r="F7" i="17" s="1"/>
  <c r="H15" i="8"/>
  <c r="F10" i="17" s="1"/>
  <c r="G7" i="17" s="1"/>
  <c r="I15" i="8"/>
  <c r="G10" i="17" s="1"/>
  <c r="J15" i="8"/>
  <c r="H10" i="17" s="1"/>
  <c r="F15" i="8"/>
  <c r="G21" i="8"/>
  <c r="H21" i="8"/>
  <c r="I21" i="8"/>
  <c r="J21" i="8"/>
  <c r="K21" i="8" s="1"/>
  <c r="L21" i="8" s="1"/>
  <c r="M21" i="8" s="1"/>
  <c r="N21" i="8" s="1"/>
  <c r="O21" i="8" s="1"/>
  <c r="F21" i="8"/>
  <c r="F20" i="8"/>
  <c r="G20" i="8"/>
  <c r="H20" i="8"/>
  <c r="I20" i="8"/>
  <c r="J20" i="8"/>
  <c r="K20" i="8" s="1"/>
  <c r="L20" i="8" s="1"/>
  <c r="M20" i="8" s="1"/>
  <c r="N20" i="8" s="1"/>
  <c r="O20" i="8" s="1"/>
  <c r="G19" i="8"/>
  <c r="H19" i="8"/>
  <c r="I19" i="8"/>
  <c r="J19" i="8"/>
  <c r="K19" i="8" s="1"/>
  <c r="L19" i="8" s="1"/>
  <c r="M19" i="8" s="1"/>
  <c r="N19" i="8" s="1"/>
  <c r="O19" i="8" s="1"/>
  <c r="F19" i="8"/>
  <c r="G18" i="8"/>
  <c r="H18" i="8"/>
  <c r="I18" i="8"/>
  <c r="J18" i="8"/>
  <c r="K18" i="8" s="1"/>
  <c r="L18" i="8" s="1"/>
  <c r="M18" i="8" s="1"/>
  <c r="N18" i="8" s="1"/>
  <c r="O18" i="8" s="1"/>
  <c r="F18" i="8"/>
  <c r="G17" i="8"/>
  <c r="H17" i="8"/>
  <c r="I17" i="8"/>
  <c r="J17" i="8"/>
  <c r="K17" i="8" s="1"/>
  <c r="L17" i="8" s="1"/>
  <c r="M17" i="8" s="1"/>
  <c r="N17" i="8" s="1"/>
  <c r="O17" i="8" s="1"/>
  <c r="F17" i="8"/>
  <c r="G16" i="8"/>
  <c r="H16" i="8"/>
  <c r="I16" i="8"/>
  <c r="J16" i="8"/>
  <c r="K16" i="8" s="1"/>
  <c r="L16" i="8" s="1"/>
  <c r="M16" i="8" s="1"/>
  <c r="N16" i="8" s="1"/>
  <c r="O16" i="8" s="1"/>
  <c r="F16" i="8"/>
  <c r="G12" i="8"/>
  <c r="H12" i="8"/>
  <c r="I12" i="8"/>
  <c r="J12" i="8"/>
  <c r="F12" i="8"/>
  <c r="G11" i="8"/>
  <c r="H11" i="8"/>
  <c r="I11" i="8"/>
  <c r="J11" i="8"/>
  <c r="F11" i="8"/>
  <c r="F10" i="16" s="1"/>
  <c r="G10" i="8"/>
  <c r="G9" i="16" s="1"/>
  <c r="H10" i="8"/>
  <c r="H9" i="16" s="1"/>
  <c r="I10" i="8"/>
  <c r="I9" i="16" s="1"/>
  <c r="J10" i="8"/>
  <c r="J9" i="16" s="1"/>
  <c r="F10" i="8"/>
  <c r="F9" i="16" s="1"/>
  <c r="F9" i="8"/>
  <c r="F8" i="16" s="1"/>
  <c r="G9" i="8"/>
  <c r="G8" i="16" s="1"/>
  <c r="H9" i="8"/>
  <c r="H8" i="16" s="1"/>
  <c r="I9" i="8"/>
  <c r="I8" i="16" s="1"/>
  <c r="J9" i="8"/>
  <c r="J8" i="16" s="1"/>
  <c r="G8" i="8"/>
  <c r="G7" i="16" s="1"/>
  <c r="H8" i="8"/>
  <c r="H7" i="16" s="1"/>
  <c r="I8" i="8"/>
  <c r="I7" i="16" s="1"/>
  <c r="J8" i="8"/>
  <c r="F8" i="8"/>
  <c r="F7" i="16" s="1"/>
  <c r="G7" i="8"/>
  <c r="H7" i="8"/>
  <c r="I7" i="8"/>
  <c r="J7" i="8"/>
  <c r="F7" i="8"/>
  <c r="G21" i="7"/>
  <c r="H21" i="7"/>
  <c r="I21" i="7"/>
  <c r="J21" i="7"/>
  <c r="F21" i="7"/>
  <c r="G19" i="7"/>
  <c r="H19" i="7"/>
  <c r="I19" i="7"/>
  <c r="J19" i="7"/>
  <c r="F19" i="7"/>
  <c r="G18" i="7"/>
  <c r="H18" i="7"/>
  <c r="I18" i="7"/>
  <c r="J18" i="7"/>
  <c r="F18" i="7"/>
  <c r="G17" i="7"/>
  <c r="H17" i="7"/>
  <c r="I17" i="7"/>
  <c r="J17" i="7"/>
  <c r="F17" i="7"/>
  <c r="G14" i="7"/>
  <c r="F28" i="11" s="1"/>
  <c r="H14" i="7"/>
  <c r="G28" i="11" s="1"/>
  <c r="I14" i="7"/>
  <c r="H28" i="11" s="1"/>
  <c r="J14" i="7"/>
  <c r="I28" i="11" s="1"/>
  <c r="F14" i="7"/>
  <c r="G12" i="7"/>
  <c r="F22" i="11" s="1"/>
  <c r="H12" i="7"/>
  <c r="G22" i="11" s="1"/>
  <c r="I12" i="7"/>
  <c r="H22" i="11" s="1"/>
  <c r="J12" i="7"/>
  <c r="I22" i="11" s="1"/>
  <c r="F12" i="7"/>
  <c r="G11" i="7"/>
  <c r="G16" i="11" s="1"/>
  <c r="H11" i="7"/>
  <c r="H16" i="11" s="1"/>
  <c r="I11" i="7"/>
  <c r="I16" i="11" s="1"/>
  <c r="J11" i="7"/>
  <c r="F11" i="7"/>
  <c r="F16" i="11" s="1"/>
  <c r="G7" i="7"/>
  <c r="H7" i="7"/>
  <c r="F13" i="17" s="1"/>
  <c r="I7" i="7"/>
  <c r="J7" i="7"/>
  <c r="F7" i="7"/>
  <c r="G8" i="7"/>
  <c r="F10" i="11" s="1"/>
  <c r="H8" i="7"/>
  <c r="H25" i="16" s="1"/>
  <c r="I8" i="7"/>
  <c r="H10" i="11" s="1"/>
  <c r="J8" i="7"/>
  <c r="I10" i="11" s="1"/>
  <c r="F8" i="7"/>
  <c r="D2" i="5"/>
  <c r="E2" i="5" s="1"/>
  <c r="F2" i="5" s="1"/>
  <c r="G2" i="5" s="1"/>
  <c r="D2" i="4"/>
  <c r="E2" i="4" s="1"/>
  <c r="F2" i="4" s="1"/>
  <c r="G2" i="4" s="1"/>
  <c r="D2" i="3"/>
  <c r="E2" i="3" s="1"/>
  <c r="F2" i="3" s="1"/>
  <c r="G2" i="3" s="1"/>
  <c r="D13" i="25"/>
  <c r="D12" i="25"/>
  <c r="C5" i="25"/>
  <c r="D11" i="24"/>
  <c r="E20" i="24" s="1"/>
  <c r="H13" i="24"/>
  <c r="H14" i="24" s="1"/>
  <c r="V34" i="20"/>
  <c r="V33" i="20"/>
  <c r="V32" i="20"/>
  <c r="V31" i="20"/>
  <c r="R31" i="20"/>
  <c r="V30" i="20"/>
  <c r="V26" i="20"/>
  <c r="V25" i="20"/>
  <c r="V24" i="20"/>
  <c r="V23" i="20"/>
  <c r="V22" i="20"/>
  <c r="H22" i="20"/>
  <c r="I22" i="20" s="1"/>
  <c r="J22" i="20" s="1"/>
  <c r="R13" i="20" s="1"/>
  <c r="AA21" i="20"/>
  <c r="Z21" i="20"/>
  <c r="Y21" i="20"/>
  <c r="X21" i="20"/>
  <c r="W21" i="20"/>
  <c r="V18" i="20"/>
  <c r="V17" i="20"/>
  <c r="V16" i="20"/>
  <c r="V15" i="20"/>
  <c r="V14" i="20"/>
  <c r="V10" i="20"/>
  <c r="V9" i="20"/>
  <c r="V8" i="20"/>
  <c r="V7" i="20"/>
  <c r="V6" i="20"/>
  <c r="AA5" i="20"/>
  <c r="Z5" i="20"/>
  <c r="Y5" i="20"/>
  <c r="X5" i="20"/>
  <c r="W5" i="20"/>
  <c r="N54" i="19"/>
  <c r="H54" i="19"/>
  <c r="N53" i="19"/>
  <c r="H53" i="19"/>
  <c r="N52" i="19"/>
  <c r="J52" i="19"/>
  <c r="P52" i="19" s="1"/>
  <c r="H52" i="19"/>
  <c r="N51" i="19"/>
  <c r="H51" i="19"/>
  <c r="P50" i="19"/>
  <c r="N50" i="19"/>
  <c r="J50" i="19"/>
  <c r="H50" i="19"/>
  <c r="P49" i="19"/>
  <c r="N49" i="19"/>
  <c r="J49" i="19"/>
  <c r="H49" i="19"/>
  <c r="N48" i="19"/>
  <c r="H48" i="19"/>
  <c r="N47" i="19"/>
  <c r="H47" i="19"/>
  <c r="N46" i="19"/>
  <c r="H46" i="19"/>
  <c r="L37" i="16"/>
  <c r="M37" i="16" s="1"/>
  <c r="N37" i="16" s="1"/>
  <c r="O37" i="16" s="1"/>
  <c r="B18" i="16"/>
  <c r="B17" i="16"/>
  <c r="B16" i="16"/>
  <c r="B15" i="16"/>
  <c r="B14" i="16"/>
  <c r="B13" i="16"/>
  <c r="B11" i="16"/>
  <c r="B10" i="16"/>
  <c r="B9" i="16"/>
  <c r="B8" i="16"/>
  <c r="B7" i="16"/>
  <c r="B5" i="16"/>
  <c r="D7" i="13"/>
  <c r="B5" i="13"/>
  <c r="B5" i="11"/>
  <c r="K41" i="8"/>
  <c r="L41" i="8" s="1"/>
  <c r="K38" i="8"/>
  <c r="L38" i="8" s="1"/>
  <c r="M38" i="8" s="1"/>
  <c r="N38" i="8" s="1"/>
  <c r="O38" i="8" s="1"/>
  <c r="G16" i="16"/>
  <c r="J24" i="7"/>
  <c r="K24" i="7" s="1"/>
  <c r="L24" i="7" s="1"/>
  <c r="L9" i="9" s="1"/>
  <c r="I24" i="7"/>
  <c r="H24" i="7"/>
  <c r="G24" i="7"/>
  <c r="F24" i="7"/>
  <c r="H14" i="1"/>
  <c r="K4" i="8" s="1"/>
  <c r="I25" i="16" l="1"/>
  <c r="G8" i="14"/>
  <c r="F37" i="14"/>
  <c r="J25" i="16"/>
  <c r="G25" i="16"/>
  <c r="H9" i="13"/>
  <c r="G9" i="13"/>
  <c r="I9" i="7"/>
  <c r="G10" i="11"/>
  <c r="H9" i="7"/>
  <c r="F9" i="13"/>
  <c r="F7" i="11"/>
  <c r="F11" i="11" s="1"/>
  <c r="I7" i="11"/>
  <c r="I17" i="11" s="1"/>
  <c r="J18" i="11" s="1"/>
  <c r="K18" i="11" s="1"/>
  <c r="L18" i="11" s="1"/>
  <c r="M18" i="11" s="1"/>
  <c r="N18" i="11" s="1"/>
  <c r="H7" i="11"/>
  <c r="H23" i="11" s="1"/>
  <c r="G7" i="11"/>
  <c r="G23" i="11" s="1"/>
  <c r="F20" i="14"/>
  <c r="G14" i="14"/>
  <c r="G15" i="14" s="1"/>
  <c r="K26" i="9" s="1"/>
  <c r="F23" i="9"/>
  <c r="F32" i="9"/>
  <c r="J32" i="9"/>
  <c r="H23" i="9"/>
  <c r="I32" i="9"/>
  <c r="H32" i="9"/>
  <c r="G32" i="9"/>
  <c r="J47" i="8"/>
  <c r="G7" i="15" s="1"/>
  <c r="I33" i="8"/>
  <c r="I40" i="8" s="1"/>
  <c r="J23" i="9"/>
  <c r="I16" i="9"/>
  <c r="G23" i="9"/>
  <c r="F47" i="8"/>
  <c r="F33" i="8"/>
  <c r="F40" i="8" s="1"/>
  <c r="G47" i="8"/>
  <c r="F13" i="16"/>
  <c r="I47" i="8"/>
  <c r="I13" i="8"/>
  <c r="I22" i="8" s="1"/>
  <c r="H26" i="16"/>
  <c r="J9" i="7"/>
  <c r="J28" i="16"/>
  <c r="K28" i="16" s="1"/>
  <c r="L28" i="16" s="1"/>
  <c r="J26" i="16"/>
  <c r="G26" i="16"/>
  <c r="D47" i="19"/>
  <c r="H28" i="16"/>
  <c r="H24" i="16"/>
  <c r="H32" i="16" s="1"/>
  <c r="H14" i="16"/>
  <c r="H30" i="16"/>
  <c r="J33" i="8"/>
  <c r="J40" i="8" s="1"/>
  <c r="M24" i="7"/>
  <c r="H27" i="16"/>
  <c r="H10" i="16"/>
  <c r="J7" i="16"/>
  <c r="J13" i="8"/>
  <c r="J22" i="8" s="1"/>
  <c r="I27" i="16"/>
  <c r="I10" i="16"/>
  <c r="K4" i="9"/>
  <c r="G28" i="16"/>
  <c r="G24" i="16"/>
  <c r="G32" i="16" s="1"/>
  <c r="G9" i="7"/>
  <c r="G14" i="16"/>
  <c r="G30" i="16"/>
  <c r="I7" i="17"/>
  <c r="H47" i="8"/>
  <c r="H14" i="15"/>
  <c r="F25" i="16"/>
  <c r="F26" i="16" s="1"/>
  <c r="F9" i="7"/>
  <c r="G13" i="8"/>
  <c r="G22" i="8" s="1"/>
  <c r="F29" i="16"/>
  <c r="F11" i="16"/>
  <c r="F12" i="16" s="1"/>
  <c r="F13" i="8"/>
  <c r="F22" i="8" s="1"/>
  <c r="G15" i="16"/>
  <c r="G31" i="16"/>
  <c r="J4" i="7"/>
  <c r="G29" i="16"/>
  <c r="G11" i="16"/>
  <c r="H31" i="16"/>
  <c r="H15" i="16"/>
  <c r="M41" i="8"/>
  <c r="J27" i="16"/>
  <c r="K27" i="16" s="1"/>
  <c r="J10" i="16"/>
  <c r="J24" i="16"/>
  <c r="J32" i="16" s="1"/>
  <c r="K32" i="16" s="1"/>
  <c r="I29" i="16"/>
  <c r="I11" i="16"/>
  <c r="J14" i="16"/>
  <c r="J30" i="16"/>
  <c r="K30" i="16" s="1"/>
  <c r="J31" i="16"/>
  <c r="K31" i="16" s="1"/>
  <c r="J15" i="16"/>
  <c r="F33" i="16"/>
  <c r="F17" i="16"/>
  <c r="F16" i="9"/>
  <c r="G8" i="17"/>
  <c r="G12" i="17" s="1"/>
  <c r="I23" i="9"/>
  <c r="F30" i="16"/>
  <c r="J11" i="16"/>
  <c r="J29" i="16"/>
  <c r="K29" i="16" s="1"/>
  <c r="H13" i="8"/>
  <c r="H22" i="8" s="1"/>
  <c r="G33" i="16"/>
  <c r="G17" i="16"/>
  <c r="G16" i="9"/>
  <c r="K9" i="9"/>
  <c r="K46" i="8" s="1"/>
  <c r="L46" i="8" s="1"/>
  <c r="I30" i="16"/>
  <c r="I28" i="16"/>
  <c r="I24" i="16"/>
  <c r="I32" i="16" s="1"/>
  <c r="H11" i="16"/>
  <c r="H29" i="16"/>
  <c r="I31" i="16"/>
  <c r="I15" i="16"/>
  <c r="H17" i="16"/>
  <c r="H33" i="16"/>
  <c r="H16" i="9"/>
  <c r="F16" i="15"/>
  <c r="G16" i="15" s="1"/>
  <c r="F27" i="16"/>
  <c r="I17" i="16"/>
  <c r="I33" i="16"/>
  <c r="G33" i="8"/>
  <c r="G40" i="8" s="1"/>
  <c r="G49" i="8" s="1"/>
  <c r="B5" i="17"/>
  <c r="B5" i="15"/>
  <c r="F28" i="16"/>
  <c r="F24" i="16"/>
  <c r="F32" i="16" s="1"/>
  <c r="I26" i="16"/>
  <c r="G10" i="16"/>
  <c r="G27" i="16"/>
  <c r="F15" i="16"/>
  <c r="F31" i="16"/>
  <c r="J33" i="16"/>
  <c r="K33" i="16" s="1"/>
  <c r="J17" i="16"/>
  <c r="H33" i="8"/>
  <c r="H40" i="8" s="1"/>
  <c r="J16" i="9"/>
  <c r="F15" i="15"/>
  <c r="G15" i="15" s="1"/>
  <c r="H7" i="17"/>
  <c r="F8" i="17"/>
  <c r="H8" i="17"/>
  <c r="H12" i="17" s="1"/>
  <c r="I12" i="17" s="1"/>
  <c r="J12" i="17" s="1"/>
  <c r="K12" i="17" s="1"/>
  <c r="L12" i="17" s="1"/>
  <c r="M12" i="17" s="1"/>
  <c r="E21" i="24"/>
  <c r="F19" i="24" s="1"/>
  <c r="N13" i="20"/>
  <c r="F20" i="24" l="1"/>
  <c r="G20" i="24" s="1"/>
  <c r="J10" i="7"/>
  <c r="J15" i="7" s="1"/>
  <c r="G10" i="7"/>
  <c r="G15" i="7" s="1"/>
  <c r="I10" i="7"/>
  <c r="I15" i="7" s="1"/>
  <c r="I23" i="11"/>
  <c r="F10" i="7"/>
  <c r="F15" i="7" s="1"/>
  <c r="H10" i="7"/>
  <c r="H15" i="7" s="1"/>
  <c r="H29" i="11"/>
  <c r="I11" i="11"/>
  <c r="J12" i="11" s="1"/>
  <c r="J17" i="11"/>
  <c r="F23" i="11"/>
  <c r="F29" i="11"/>
  <c r="G11" i="11"/>
  <c r="H17" i="11"/>
  <c r="F17" i="11"/>
  <c r="G17" i="11"/>
  <c r="J7" i="11"/>
  <c r="G29" i="11"/>
  <c r="I29" i="11"/>
  <c r="J30" i="11" s="1"/>
  <c r="H11" i="11"/>
  <c r="F12" i="15"/>
  <c r="F22" i="14"/>
  <c r="F24" i="14" s="1"/>
  <c r="F27" i="14" s="1"/>
  <c r="G27" i="14" s="1"/>
  <c r="H27" i="14" s="1"/>
  <c r="I27" i="14" s="1"/>
  <c r="J27" i="14" s="1"/>
  <c r="K27" i="14" s="1"/>
  <c r="J49" i="8"/>
  <c r="J51" i="8" s="1"/>
  <c r="I34" i="9"/>
  <c r="F34" i="9"/>
  <c r="I49" i="8"/>
  <c r="H18" i="16"/>
  <c r="H12" i="16"/>
  <c r="H20" i="16" s="1"/>
  <c r="F18" i="16"/>
  <c r="F20" i="16" s="1"/>
  <c r="I18" i="16"/>
  <c r="I12" i="16"/>
  <c r="F49" i="8"/>
  <c r="F51" i="8" s="1"/>
  <c r="G12" i="16"/>
  <c r="I51" i="8"/>
  <c r="G9" i="17"/>
  <c r="G13" i="17" s="1"/>
  <c r="H9" i="17"/>
  <c r="H13" i="17" s="1"/>
  <c r="I13" i="17" s="1"/>
  <c r="J12" i="16"/>
  <c r="G18" i="16"/>
  <c r="J18" i="16"/>
  <c r="H49" i="8"/>
  <c r="H51" i="8" s="1"/>
  <c r="L32" i="16"/>
  <c r="F12" i="17"/>
  <c r="M28" i="16"/>
  <c r="D48" i="19"/>
  <c r="D51" i="19" s="1"/>
  <c r="D53" i="19" s="1"/>
  <c r="P47" i="19"/>
  <c r="P48" i="19" s="1"/>
  <c r="P51" i="19" s="1"/>
  <c r="P53" i="19" s="1"/>
  <c r="J47" i="19"/>
  <c r="J48" i="19" s="1"/>
  <c r="J51" i="19" s="1"/>
  <c r="J53" i="19" s="1"/>
  <c r="J34" i="9"/>
  <c r="H34" i="9"/>
  <c r="N41" i="8"/>
  <c r="K4" i="7"/>
  <c r="I4" i="7"/>
  <c r="H4" i="7" s="1"/>
  <c r="G4" i="7" s="1"/>
  <c r="F4" i="7" s="1"/>
  <c r="L4" i="8"/>
  <c r="M4" i="8" s="1"/>
  <c r="N4" i="8" s="1"/>
  <c r="O4" i="8" s="1"/>
  <c r="J4" i="8"/>
  <c r="I4" i="8" s="1"/>
  <c r="H4" i="8" s="1"/>
  <c r="G4" i="8" s="1"/>
  <c r="F4" i="8" s="1"/>
  <c r="L31" i="16"/>
  <c r="G51" i="8"/>
  <c r="L30" i="16"/>
  <c r="L33" i="16"/>
  <c r="L29" i="16"/>
  <c r="L27" i="16"/>
  <c r="H15" i="15"/>
  <c r="H16" i="15"/>
  <c r="G34" i="9"/>
  <c r="I14" i="15"/>
  <c r="K4" i="16"/>
  <c r="J4" i="11"/>
  <c r="G4" i="15"/>
  <c r="I4" i="13"/>
  <c r="L4" i="9"/>
  <c r="J4" i="9"/>
  <c r="M9" i="9"/>
  <c r="M46" i="8" s="1"/>
  <c r="N24" i="7"/>
  <c r="J14" i="11" l="1"/>
  <c r="K12" i="11"/>
  <c r="J13" i="11"/>
  <c r="F21" i="24"/>
  <c r="H16" i="7"/>
  <c r="H20" i="7"/>
  <c r="H22" i="7" s="1"/>
  <c r="H23" i="7" s="1"/>
  <c r="H25" i="7" s="1"/>
  <c r="H34" i="7" s="1"/>
  <c r="H36" i="7" s="1"/>
  <c r="H27" i="7"/>
  <c r="G16" i="7"/>
  <c r="G27" i="7"/>
  <c r="G28" i="7" s="1"/>
  <c r="G20" i="7"/>
  <c r="G22" i="7" s="1"/>
  <c r="G23" i="7" s="1"/>
  <c r="G25" i="7" s="1"/>
  <c r="G34" i="7" s="1"/>
  <c r="G36" i="7" s="1"/>
  <c r="F16" i="7"/>
  <c r="F27" i="7"/>
  <c r="F28" i="7" s="1"/>
  <c r="F20" i="7"/>
  <c r="I16" i="7"/>
  <c r="I20" i="7"/>
  <c r="I22" i="7" s="1"/>
  <c r="I23" i="7" s="1"/>
  <c r="I25" i="7" s="1"/>
  <c r="I34" i="7" s="1"/>
  <c r="I36" i="7" s="1"/>
  <c r="I27" i="7"/>
  <c r="I28" i="7" s="1"/>
  <c r="J16" i="7"/>
  <c r="J20" i="7"/>
  <c r="J22" i="7" s="1"/>
  <c r="D9" i="24" s="1"/>
  <c r="H7" i="24" s="1"/>
  <c r="H8" i="24" s="1"/>
  <c r="G19" i="24" s="1"/>
  <c r="G21" i="24" s="1"/>
  <c r="H23" i="24" s="1"/>
  <c r="F20" i="20" s="1"/>
  <c r="J27" i="7"/>
  <c r="J28" i="7" s="1"/>
  <c r="J13" i="17"/>
  <c r="I9" i="17"/>
  <c r="J24" i="11"/>
  <c r="J25" i="11" s="1"/>
  <c r="K17" i="11"/>
  <c r="J16" i="11"/>
  <c r="K11" i="7" s="1"/>
  <c r="K30" i="11"/>
  <c r="J32" i="11"/>
  <c r="J31" i="11"/>
  <c r="J29" i="11"/>
  <c r="J28" i="11" s="1"/>
  <c r="K7" i="11"/>
  <c r="J20" i="16"/>
  <c r="F31" i="14"/>
  <c r="F36" i="14"/>
  <c r="F38" i="14" s="1"/>
  <c r="F28" i="14"/>
  <c r="F26" i="14"/>
  <c r="H26" i="14" s="1"/>
  <c r="I26" i="14" s="1"/>
  <c r="J26" i="14" s="1"/>
  <c r="K26" i="14" s="1"/>
  <c r="I20" i="16"/>
  <c r="I21" i="16" s="1"/>
  <c r="G20" i="16"/>
  <c r="G21" i="16" s="1"/>
  <c r="E11" i="25"/>
  <c r="F4" i="15"/>
  <c r="M27" i="16"/>
  <c r="F22" i="7"/>
  <c r="F23" i="7" s="1"/>
  <c r="F25" i="7" s="1"/>
  <c r="F34" i="7" s="1"/>
  <c r="F36" i="7" s="1"/>
  <c r="I4" i="17"/>
  <c r="M31" i="16"/>
  <c r="F4" i="20"/>
  <c r="L4" i="7"/>
  <c r="C11" i="25"/>
  <c r="N9" i="9"/>
  <c r="N46" i="8" s="1"/>
  <c r="O24" i="7"/>
  <c r="O9" i="9" s="1"/>
  <c r="M30" i="16"/>
  <c r="O41" i="8"/>
  <c r="M29" i="16"/>
  <c r="M33" i="16"/>
  <c r="J4" i="16"/>
  <c r="I4" i="9"/>
  <c r="I4" i="11"/>
  <c r="H4" i="13"/>
  <c r="I15" i="15"/>
  <c r="N28" i="16"/>
  <c r="M32" i="16"/>
  <c r="I16" i="15"/>
  <c r="L4" i="16"/>
  <c r="K4" i="11"/>
  <c r="J4" i="13"/>
  <c r="H4" i="15"/>
  <c r="M4" i="9"/>
  <c r="J14" i="15"/>
  <c r="K14" i="11" l="1"/>
  <c r="L12" i="11"/>
  <c r="L14" i="11" s="1"/>
  <c r="K13" i="11"/>
  <c r="G20" i="20"/>
  <c r="H20" i="20" s="1"/>
  <c r="I20" i="20" s="1"/>
  <c r="J20" i="20" s="1"/>
  <c r="N5" i="20"/>
  <c r="J30" i="7"/>
  <c r="F32" i="14" s="1"/>
  <c r="I30" i="7"/>
  <c r="I31" i="7" s="1"/>
  <c r="G30" i="7"/>
  <c r="G31" i="7" s="1"/>
  <c r="F30" i="7"/>
  <c r="F31" i="7" s="1"/>
  <c r="K13" i="17"/>
  <c r="J9" i="17"/>
  <c r="D11" i="25"/>
  <c r="G28" i="14"/>
  <c r="H28" i="14" s="1"/>
  <c r="I28" i="14" s="1"/>
  <c r="J28" i="14" s="1"/>
  <c r="K28" i="14" s="1"/>
  <c r="H28" i="7"/>
  <c r="H30" i="7"/>
  <c r="H31" i="7" s="1"/>
  <c r="J11" i="11"/>
  <c r="J10" i="11" s="1"/>
  <c r="K8" i="7" s="1"/>
  <c r="K9" i="7" s="1"/>
  <c r="K11" i="11"/>
  <c r="K10" i="11" s="1"/>
  <c r="L8" i="7" s="1"/>
  <c r="L9" i="7" s="1"/>
  <c r="K24" i="11"/>
  <c r="J26" i="11"/>
  <c r="J23" i="11"/>
  <c r="J22" i="11" s="1"/>
  <c r="K12" i="7" s="1"/>
  <c r="O46" i="8"/>
  <c r="K16" i="11"/>
  <c r="L11" i="7" s="1"/>
  <c r="L30" i="11"/>
  <c r="K32" i="11"/>
  <c r="K31" i="11"/>
  <c r="K29" i="11"/>
  <c r="K28" i="11" s="1"/>
  <c r="J23" i="7"/>
  <c r="J25" i="7" s="1"/>
  <c r="J34" i="7" s="1"/>
  <c r="J36" i="7" s="1"/>
  <c r="K22" i="7"/>
  <c r="L22" i="7" s="1"/>
  <c r="M22" i="7" s="1"/>
  <c r="N22" i="7" s="1"/>
  <c r="O22" i="7" s="1"/>
  <c r="L7" i="11"/>
  <c r="J21" i="16"/>
  <c r="H21" i="16"/>
  <c r="K14" i="15"/>
  <c r="O28" i="16"/>
  <c r="H4" i="17"/>
  <c r="J16" i="15"/>
  <c r="N30" i="16"/>
  <c r="R14" i="20"/>
  <c r="N14" i="20"/>
  <c r="R5" i="20"/>
  <c r="N27" i="16"/>
  <c r="L4" i="11"/>
  <c r="M4" i="16"/>
  <c r="K4" i="13"/>
  <c r="I4" i="15"/>
  <c r="N4" i="9"/>
  <c r="N33" i="16"/>
  <c r="H10" i="13"/>
  <c r="N31" i="16"/>
  <c r="G4" i="20"/>
  <c r="M4" i="7"/>
  <c r="N32" i="16"/>
  <c r="J15" i="15"/>
  <c r="G10" i="13"/>
  <c r="N29" i="16"/>
  <c r="J4" i="17"/>
  <c r="I4" i="16"/>
  <c r="G4" i="13"/>
  <c r="H4" i="9"/>
  <c r="H4" i="11"/>
  <c r="L25" i="16" l="1"/>
  <c r="K25" i="16"/>
  <c r="M12" i="11"/>
  <c r="L13" i="11"/>
  <c r="F39" i="14"/>
  <c r="F40" i="14" s="1"/>
  <c r="F33" i="14"/>
  <c r="G33" i="14" s="1"/>
  <c r="H33" i="14" s="1"/>
  <c r="I33" i="14" s="1"/>
  <c r="J33" i="14" s="1"/>
  <c r="K33" i="14" s="1"/>
  <c r="J31" i="7"/>
  <c r="F8" i="20"/>
  <c r="L24" i="11"/>
  <c r="M24" i="11" s="1"/>
  <c r="N24" i="11" s="1"/>
  <c r="K25" i="11"/>
  <c r="K26" i="11"/>
  <c r="K23" i="11"/>
  <c r="K22" i="11" s="1"/>
  <c r="L12" i="7" s="1"/>
  <c r="G8" i="20" s="1"/>
  <c r="L11" i="11"/>
  <c r="L10" i="11" s="1"/>
  <c r="M8" i="7" s="1"/>
  <c r="M9" i="7" s="1"/>
  <c r="L13" i="17"/>
  <c r="K9" i="17"/>
  <c r="L26" i="11"/>
  <c r="L25" i="11"/>
  <c r="L23" i="11"/>
  <c r="L22" i="11" s="1"/>
  <c r="M12" i="7" s="1"/>
  <c r="L17" i="11"/>
  <c r="N7" i="11"/>
  <c r="M7" i="11"/>
  <c r="L29" i="11"/>
  <c r="L28" i="11" s="1"/>
  <c r="L31" i="11"/>
  <c r="L32" i="11"/>
  <c r="M30" i="11"/>
  <c r="K15" i="15"/>
  <c r="I8" i="11"/>
  <c r="O30" i="16"/>
  <c r="H4" i="20"/>
  <c r="N4" i="7"/>
  <c r="K16" i="15"/>
  <c r="O27" i="16"/>
  <c r="O32" i="16"/>
  <c r="M4" i="11"/>
  <c r="N4" i="16"/>
  <c r="L4" i="13"/>
  <c r="J4" i="15"/>
  <c r="O4" i="9"/>
  <c r="K4" i="17"/>
  <c r="O33" i="16"/>
  <c r="F4" i="13"/>
  <c r="G4" i="11"/>
  <c r="H4" i="16"/>
  <c r="G4" i="9"/>
  <c r="O31" i="16"/>
  <c r="G4" i="17"/>
  <c r="O29" i="16"/>
  <c r="H8" i="11"/>
  <c r="N12" i="11" l="1"/>
  <c r="N14" i="11" s="1"/>
  <c r="M14" i="11"/>
  <c r="M25" i="16"/>
  <c r="M13" i="11"/>
  <c r="M13" i="17"/>
  <c r="M9" i="17" s="1"/>
  <c r="L9" i="17"/>
  <c r="M11" i="11"/>
  <c r="M10" i="11" s="1"/>
  <c r="N8" i="7" s="1"/>
  <c r="N9" i="7" s="1"/>
  <c r="M23" i="11"/>
  <c r="M22" i="11" s="1"/>
  <c r="N12" i="7" s="1"/>
  <c r="M26" i="11"/>
  <c r="M25" i="11"/>
  <c r="M17" i="11"/>
  <c r="L16" i="11"/>
  <c r="M11" i="7" s="1"/>
  <c r="H8" i="20" s="1"/>
  <c r="M29" i="11"/>
  <c r="M28" i="11" s="1"/>
  <c r="M32" i="11"/>
  <c r="N30" i="11"/>
  <c r="M31" i="11"/>
  <c r="I10" i="13"/>
  <c r="G4" i="16"/>
  <c r="F4" i="11"/>
  <c r="F4" i="9"/>
  <c r="F4" i="16" s="1"/>
  <c r="F4" i="17"/>
  <c r="O4" i="16"/>
  <c r="M4" i="13"/>
  <c r="K4" i="15"/>
  <c r="N4" i="11"/>
  <c r="J8" i="11"/>
  <c r="I4" i="20"/>
  <c r="O4" i="7"/>
  <c r="G8" i="11"/>
  <c r="L4" i="17"/>
  <c r="N25" i="16" l="1"/>
  <c r="N13" i="11"/>
  <c r="N11" i="11"/>
  <c r="N10" i="11" s="1"/>
  <c r="O8" i="7" s="1"/>
  <c r="O9" i="7" s="1"/>
  <c r="N26" i="11"/>
  <c r="N25" i="11"/>
  <c r="N23" i="11"/>
  <c r="N22" i="11" s="1"/>
  <c r="O12" i="7" s="1"/>
  <c r="N17" i="11"/>
  <c r="N16" i="11" s="1"/>
  <c r="O11" i="7" s="1"/>
  <c r="M16" i="11"/>
  <c r="N11" i="7" s="1"/>
  <c r="I8" i="20" s="1"/>
  <c r="N32" i="11"/>
  <c r="N31" i="11"/>
  <c r="N29" i="11"/>
  <c r="N28" i="11" s="1"/>
  <c r="F7" i="20"/>
  <c r="I8" i="17"/>
  <c r="K24" i="16"/>
  <c r="K19" i="7"/>
  <c r="G9" i="15"/>
  <c r="G10" i="15"/>
  <c r="G11" i="15"/>
  <c r="K9" i="16"/>
  <c r="M4" i="17"/>
  <c r="J4" i="20"/>
  <c r="O25" i="16" l="1"/>
  <c r="K10" i="7"/>
  <c r="K15" i="7" s="1"/>
  <c r="J8" i="20"/>
  <c r="K12" i="9"/>
  <c r="K37" i="7" s="1"/>
  <c r="K42" i="8"/>
  <c r="K26" i="16"/>
  <c r="K13" i="16" s="1"/>
  <c r="K10" i="8"/>
  <c r="K7" i="16"/>
  <c r="K8" i="16"/>
  <c r="K9" i="8" s="1"/>
  <c r="K16" i="16"/>
  <c r="K31" i="8" s="1"/>
  <c r="K15" i="16"/>
  <c r="K30" i="8" s="1"/>
  <c r="K11" i="16"/>
  <c r="K12" i="8" s="1"/>
  <c r="K10" i="16"/>
  <c r="K11" i="8" s="1"/>
  <c r="K14" i="16"/>
  <c r="K26" i="8" s="1"/>
  <c r="K17" i="16"/>
  <c r="K32" i="8" s="1"/>
  <c r="K17" i="9"/>
  <c r="K29" i="9"/>
  <c r="K44" i="8" s="1"/>
  <c r="K30" i="9"/>
  <c r="K8" i="9" l="1"/>
  <c r="F18" i="20"/>
  <c r="K23" i="9"/>
  <c r="K18" i="16"/>
  <c r="K25" i="8"/>
  <c r="K12" i="16"/>
  <c r="K8" i="8"/>
  <c r="I10" i="17"/>
  <c r="F11" i="20" l="1"/>
  <c r="K20" i="16"/>
  <c r="K21" i="16" s="1"/>
  <c r="F9" i="20"/>
  <c r="F10" i="20" s="1"/>
  <c r="J7" i="17"/>
  <c r="K15" i="8"/>
  <c r="K16" i="7"/>
  <c r="F17" i="20" l="1"/>
  <c r="K15" i="9"/>
  <c r="K27" i="7"/>
  <c r="F12" i="20"/>
  <c r="F14" i="20" s="1"/>
  <c r="F15" i="20" s="1"/>
  <c r="F16" i="20"/>
  <c r="K28" i="7" l="1"/>
  <c r="K30" i="7"/>
  <c r="K31" i="7" s="1"/>
  <c r="J10" i="13"/>
  <c r="F13" i="20"/>
  <c r="G32" i="14" l="1"/>
  <c r="G39" i="14" s="1"/>
  <c r="K8" i="11"/>
  <c r="K10" i="13"/>
  <c r="M10" i="13" l="1"/>
  <c r="G7" i="20"/>
  <c r="L24" i="16"/>
  <c r="L10" i="7"/>
  <c r="H9" i="15"/>
  <c r="H10" i="15"/>
  <c r="H11" i="15"/>
  <c r="L19" i="7"/>
  <c r="J8" i="17"/>
  <c r="L8" i="11"/>
  <c r="L10" i="13"/>
  <c r="L9" i="16"/>
  <c r="L26" i="16" l="1"/>
  <c r="L13" i="16" s="1"/>
  <c r="L10" i="8"/>
  <c r="L30" i="9"/>
  <c r="M9" i="16"/>
  <c r="L7" i="16"/>
  <c r="L8" i="16"/>
  <c r="L9" i="8" s="1"/>
  <c r="L10" i="16"/>
  <c r="L11" i="8" s="1"/>
  <c r="L14" i="16"/>
  <c r="L26" i="8" s="1"/>
  <c r="L15" i="16"/>
  <c r="L30" i="8" s="1"/>
  <c r="L16" i="16"/>
  <c r="L31" i="8" s="1"/>
  <c r="L11" i="16"/>
  <c r="L12" i="8" s="1"/>
  <c r="L17" i="16"/>
  <c r="L32" i="8" s="1"/>
  <c r="H7" i="20"/>
  <c r="M24" i="16"/>
  <c r="M10" i="7"/>
  <c r="I9" i="15"/>
  <c r="M12" i="9" s="1"/>
  <c r="M37" i="7" s="1"/>
  <c r="I10" i="15"/>
  <c r="I11" i="15"/>
  <c r="K8" i="17"/>
  <c r="L12" i="9"/>
  <c r="L37" i="7" s="1"/>
  <c r="L42" i="8"/>
  <c r="N8" i="11"/>
  <c r="M8" i="11"/>
  <c r="L29" i="9"/>
  <c r="L44" i="8" s="1"/>
  <c r="L17" i="9"/>
  <c r="J10" i="17"/>
  <c r="M19" i="7"/>
  <c r="K7" i="17" l="1"/>
  <c r="L15" i="8"/>
  <c r="M17" i="9"/>
  <c r="L12" i="16"/>
  <c r="L8" i="8"/>
  <c r="M26" i="16"/>
  <c r="M13" i="16" s="1"/>
  <c r="M10" i="8"/>
  <c r="M29" i="9"/>
  <c r="M44" i="8" s="1"/>
  <c r="N9" i="16"/>
  <c r="M30" i="9"/>
  <c r="L8" i="9"/>
  <c r="I7" i="20"/>
  <c r="N24" i="16"/>
  <c r="N10" i="7"/>
  <c r="J9" i="15"/>
  <c r="N12" i="9" s="1"/>
  <c r="N37" i="7" s="1"/>
  <c r="J10" i="15"/>
  <c r="J11" i="15"/>
  <c r="L8" i="17"/>
  <c r="L18" i="16"/>
  <c r="L25" i="8"/>
  <c r="J7" i="20"/>
  <c r="O24" i="16"/>
  <c r="O10" i="7"/>
  <c r="K9" i="15"/>
  <c r="O12" i="9" s="1"/>
  <c r="O37" i="7" s="1"/>
  <c r="K11" i="15"/>
  <c r="K10" i="15"/>
  <c r="M8" i="17"/>
  <c r="G18" i="20"/>
  <c r="L23" i="9"/>
  <c r="N19" i="7"/>
  <c r="O19" i="7" s="1"/>
  <c r="M7" i="16"/>
  <c r="M8" i="16"/>
  <c r="M9" i="8" s="1"/>
  <c r="M17" i="16"/>
  <c r="M32" i="8" s="1"/>
  <c r="M10" i="16"/>
  <c r="M11" i="8" s="1"/>
  <c r="M16" i="16"/>
  <c r="M31" i="8" s="1"/>
  <c r="M14" i="16"/>
  <c r="M26" i="8" s="1"/>
  <c r="M15" i="16"/>
  <c r="M30" i="8" s="1"/>
  <c r="M11" i="16"/>
  <c r="M12" i="8" s="1"/>
  <c r="M42" i="8"/>
  <c r="G11" i="20" l="1"/>
  <c r="O30" i="9"/>
  <c r="O29" i="9"/>
  <c r="N29" i="9"/>
  <c r="N44" i="8" s="1"/>
  <c r="O9" i="16"/>
  <c r="N30" i="9"/>
  <c r="L15" i="7"/>
  <c r="L16" i="7" s="1"/>
  <c r="M8" i="9"/>
  <c r="G9" i="20"/>
  <c r="G10" i="20" s="1"/>
  <c r="H18" i="20"/>
  <c r="M23" i="9"/>
  <c r="O7" i="16"/>
  <c r="O8" i="16"/>
  <c r="O9" i="8" s="1"/>
  <c r="O11" i="16"/>
  <c r="O12" i="8" s="1"/>
  <c r="O14" i="16"/>
  <c r="O26" i="8" s="1"/>
  <c r="O17" i="16"/>
  <c r="O32" i="8" s="1"/>
  <c r="O15" i="16"/>
  <c r="O30" i="8" s="1"/>
  <c r="O10" i="16"/>
  <c r="O11" i="8" s="1"/>
  <c r="O16" i="16"/>
  <c r="O31" i="8" s="1"/>
  <c r="M18" i="16"/>
  <c r="M25" i="8"/>
  <c r="M12" i="16"/>
  <c r="M8" i="8"/>
  <c r="N7" i="16"/>
  <c r="N8" i="16"/>
  <c r="N9" i="8" s="1"/>
  <c r="N17" i="16"/>
  <c r="N32" i="8" s="1"/>
  <c r="N14" i="16"/>
  <c r="N26" i="8" s="1"/>
  <c r="N15" i="16"/>
  <c r="N30" i="8" s="1"/>
  <c r="N11" i="16"/>
  <c r="N12" i="8" s="1"/>
  <c r="N10" i="16"/>
  <c r="N11" i="8" s="1"/>
  <c r="N16" i="16"/>
  <c r="N31" i="8" s="1"/>
  <c r="N17" i="9"/>
  <c r="N42" i="8"/>
  <c r="L20" i="16"/>
  <c r="O17" i="9"/>
  <c r="N26" i="16"/>
  <c r="N13" i="16" s="1"/>
  <c r="N10" i="8"/>
  <c r="K10" i="17"/>
  <c r="H11" i="20" l="1"/>
  <c r="O44" i="8"/>
  <c r="M20" i="16"/>
  <c r="M21" i="16" s="1"/>
  <c r="I18" i="20"/>
  <c r="N23" i="9"/>
  <c r="L27" i="7"/>
  <c r="G12" i="20"/>
  <c r="G14" i="20" s="1"/>
  <c r="G15" i="20" s="1"/>
  <c r="G16" i="20"/>
  <c r="N12" i="16"/>
  <c r="N8" i="8"/>
  <c r="N8" i="9"/>
  <c r="O12" i="16"/>
  <c r="O8" i="8"/>
  <c r="H9" i="20"/>
  <c r="H10" i="20" s="1"/>
  <c r="N18" i="16"/>
  <c r="N25" i="8"/>
  <c r="L7" i="17"/>
  <c r="L10" i="17" s="1"/>
  <c r="M15" i="8"/>
  <c r="L21" i="16"/>
  <c r="O8" i="9"/>
  <c r="J18" i="20"/>
  <c r="O23" i="9"/>
  <c r="O42" i="8"/>
  <c r="M15" i="7"/>
  <c r="M16" i="7" s="1"/>
  <c r="O26" i="16"/>
  <c r="O13" i="16" s="1"/>
  <c r="O10" i="8"/>
  <c r="J11" i="20" l="1"/>
  <c r="I11" i="20"/>
  <c r="L28" i="7"/>
  <c r="L30" i="7"/>
  <c r="L31" i="7" s="1"/>
  <c r="N15" i="7"/>
  <c r="N16" i="7" s="1"/>
  <c r="H17" i="20"/>
  <c r="M15" i="9"/>
  <c r="O15" i="7"/>
  <c r="O16" i="7" s="1"/>
  <c r="I9" i="20"/>
  <c r="I10" i="20" s="1"/>
  <c r="M7" i="17"/>
  <c r="M10" i="17" s="1"/>
  <c r="O15" i="8" s="1"/>
  <c r="N15" i="8"/>
  <c r="G13" i="20"/>
  <c r="G17" i="20"/>
  <c r="L15" i="9"/>
  <c r="M27" i="7"/>
  <c r="O25" i="8"/>
  <c r="O18" i="16"/>
  <c r="O20" i="16" s="1"/>
  <c r="H16" i="20"/>
  <c r="H12" i="20"/>
  <c r="H14" i="20" s="1"/>
  <c r="H15" i="20" s="1"/>
  <c r="N20" i="16"/>
  <c r="H32" i="14" l="1"/>
  <c r="H39" i="14" s="1"/>
  <c r="M28" i="7"/>
  <c r="M30" i="7"/>
  <c r="M31" i="7" s="1"/>
  <c r="J16" i="20"/>
  <c r="H13" i="20"/>
  <c r="O21" i="16"/>
  <c r="N21" i="16"/>
  <c r="N27" i="7"/>
  <c r="J9" i="20"/>
  <c r="I16" i="20"/>
  <c r="I12" i="20"/>
  <c r="I14" i="20" s="1"/>
  <c r="I15" i="20" s="1"/>
  <c r="O27" i="7"/>
  <c r="I32" i="14" l="1"/>
  <c r="I39" i="14" s="1"/>
  <c r="J12" i="20"/>
  <c r="O28" i="7"/>
  <c r="O30" i="7"/>
  <c r="O31" i="7" s="1"/>
  <c r="N28" i="7"/>
  <c r="N30" i="7"/>
  <c r="N31" i="7" s="1"/>
  <c r="I13" i="20"/>
  <c r="J10" i="20"/>
  <c r="I17" i="20"/>
  <c r="N15" i="9"/>
  <c r="J17" i="20"/>
  <c r="O15" i="9"/>
  <c r="J13" i="20" l="1"/>
  <c r="N9" i="20"/>
  <c r="N11" i="20" s="1"/>
  <c r="N15" i="20" s="1"/>
  <c r="N19" i="20" s="1"/>
  <c r="J32" i="14"/>
  <c r="J39" i="14" s="1"/>
  <c r="K32" i="14"/>
  <c r="K39" i="14" s="1"/>
  <c r="J14" i="20"/>
  <c r="J15" i="20" s="1"/>
  <c r="J19" i="20" s="1"/>
  <c r="F19" i="20"/>
  <c r="F21" i="20" s="1"/>
  <c r="G19" i="20"/>
  <c r="G21" i="20" s="1"/>
  <c r="H19" i="20"/>
  <c r="H21" i="20" s="1"/>
  <c r="N6" i="20" l="1"/>
  <c r="R6" i="20" s="1"/>
  <c r="I19" i="20"/>
  <c r="I21" i="20" s="1"/>
  <c r="N24" i="20"/>
  <c r="R9" i="20"/>
  <c r="R11" i="20" s="1"/>
  <c r="R24" i="20" s="1"/>
  <c r="J21" i="20"/>
  <c r="F24" i="20" l="1"/>
  <c r="R18" i="20" s="1"/>
  <c r="R15" i="20"/>
  <c r="R19" i="20" s="1"/>
  <c r="N18" i="20" l="1"/>
  <c r="N20" i="20" s="1"/>
  <c r="N21" i="20" s="1"/>
  <c r="R20" i="20"/>
  <c r="R27" i="20" s="1"/>
  <c r="R21" i="20" l="1"/>
  <c r="N27" i="20"/>
  <c r="N22" i="20"/>
  <c r="N23" i="20" s="1"/>
  <c r="V29" i="20"/>
  <c r="R22" i="20"/>
  <c r="R23" i="20" l="1"/>
  <c r="V21" i="20"/>
  <c r="G31" i="14" l="1"/>
  <c r="H31" i="14"/>
  <c r="H17" i="14" s="1"/>
  <c r="L27" i="8" s="1"/>
  <c r="I31" i="14"/>
  <c r="I17" i="14" s="1"/>
  <c r="M27" i="8" s="1"/>
  <c r="J31" i="14"/>
  <c r="J17" i="14" s="1"/>
  <c r="N27" i="8" s="1"/>
  <c r="K31" i="14"/>
  <c r="K17" i="14" s="1"/>
  <c r="O27" i="8" s="1"/>
  <c r="G20" i="14" l="1"/>
  <c r="K28" i="8" s="1"/>
  <c r="G17" i="14"/>
  <c r="K21" i="14"/>
  <c r="O35" i="8" s="1"/>
  <c r="K20" i="14"/>
  <c r="O28" i="8" s="1"/>
  <c r="I21" i="14"/>
  <c r="M35" i="8" s="1"/>
  <c r="I20" i="14"/>
  <c r="M28" i="8" s="1"/>
  <c r="J21" i="14"/>
  <c r="N35" i="8" s="1"/>
  <c r="J20" i="14"/>
  <c r="N28" i="8" s="1"/>
  <c r="H21" i="14"/>
  <c r="L35" i="8" s="1"/>
  <c r="H20" i="14"/>
  <c r="L28" i="8" s="1"/>
  <c r="G24" i="14"/>
  <c r="N28" i="20" s="1"/>
  <c r="G21" i="14"/>
  <c r="K35" i="8" s="1"/>
  <c r="I36" i="14"/>
  <c r="I24" i="14"/>
  <c r="K24" i="14"/>
  <c r="J36" i="14"/>
  <c r="J24" i="14"/>
  <c r="H36" i="14"/>
  <c r="H24" i="14"/>
  <c r="G36" i="14"/>
  <c r="K36" i="14"/>
  <c r="R28" i="20" l="1"/>
  <c r="O33" i="8"/>
  <c r="N33" i="8"/>
  <c r="L33" i="8"/>
  <c r="M33" i="8"/>
  <c r="K24" i="9"/>
  <c r="K27" i="8"/>
  <c r="G22" i="14"/>
  <c r="G48" i="14" s="1"/>
  <c r="H14" i="14"/>
  <c r="L24" i="9" s="1"/>
  <c r="G47" i="14"/>
  <c r="H22" i="14"/>
  <c r="K33" i="8" l="1"/>
  <c r="K40" i="8" s="1"/>
  <c r="G49" i="14"/>
  <c r="K17" i="7" s="1"/>
  <c r="L25" i="9"/>
  <c r="L32" i="9" s="1"/>
  <c r="L40" i="8"/>
  <c r="K25" i="9"/>
  <c r="K32" i="9" s="1"/>
  <c r="H47" i="14"/>
  <c r="I14" i="14"/>
  <c r="M24" i="9" s="1"/>
  <c r="I22" i="14"/>
  <c r="H48" i="14"/>
  <c r="G42" i="14" l="1"/>
  <c r="M25" i="9"/>
  <c r="M32" i="9" s="1"/>
  <c r="M40" i="8"/>
  <c r="H49" i="14"/>
  <c r="L17" i="7" s="1"/>
  <c r="J14" i="14"/>
  <c r="N24" i="9" s="1"/>
  <c r="I47" i="14"/>
  <c r="J22" i="14"/>
  <c r="I48" i="14"/>
  <c r="H42" i="14" l="1"/>
  <c r="N25" i="9"/>
  <c r="N32" i="9" s="1"/>
  <c r="N40" i="8"/>
  <c r="I49" i="14"/>
  <c r="M17" i="7" s="1"/>
  <c r="K14" i="14"/>
  <c r="J47" i="14"/>
  <c r="K22" i="14"/>
  <c r="J48" i="14"/>
  <c r="J49" i="14" l="1"/>
  <c r="N17" i="7" s="1"/>
  <c r="O25" i="9"/>
  <c r="O40" i="8"/>
  <c r="I42" i="14"/>
  <c r="K47" i="14"/>
  <c r="O24" i="9"/>
  <c r="K48" i="14"/>
  <c r="O32" i="9" l="1"/>
  <c r="J42" i="14"/>
  <c r="K49" i="14"/>
  <c r="O17" i="7" s="1"/>
  <c r="K42" i="14" l="1"/>
  <c r="K44" i="14" s="1"/>
  <c r="O18" i="7"/>
  <c r="O20" i="7" s="1"/>
  <c r="G10" i="14"/>
  <c r="H10" i="14"/>
  <c r="I10" i="14"/>
  <c r="J10" i="14"/>
  <c r="K10" i="14"/>
  <c r="G11" i="14"/>
  <c r="G43" i="14"/>
  <c r="H43" i="14"/>
  <c r="I43" i="14"/>
  <c r="J43" i="14"/>
  <c r="K43" i="14"/>
  <c r="G44" i="14"/>
  <c r="H44" i="14"/>
  <c r="I44" i="14"/>
  <c r="J44" i="14"/>
  <c r="G52" i="14"/>
  <c r="G53" i="14" s="1"/>
  <c r="K18" i="7" s="1"/>
  <c r="K20" i="7" s="1"/>
  <c r="H52" i="14"/>
  <c r="H53" i="14" s="1"/>
  <c r="L18" i="7" s="1"/>
  <c r="L20" i="7" s="1"/>
  <c r="I52" i="14"/>
  <c r="I53" i="14" s="1"/>
  <c r="M18" i="7" s="1"/>
  <c r="M20" i="7" s="1"/>
  <c r="J52" i="14"/>
  <c r="J53" i="14" s="1"/>
  <c r="N18" i="7" s="1"/>
  <c r="N20" i="7" s="1"/>
  <c r="K52" i="14"/>
  <c r="K53" i="14"/>
  <c r="M21" i="7" l="1"/>
  <c r="M23" i="7" s="1"/>
  <c r="M25" i="7" s="1"/>
  <c r="N21" i="7"/>
  <c r="N23" i="7" s="1"/>
  <c r="N25" i="7" s="1"/>
  <c r="K21" i="7"/>
  <c r="K23" i="7" s="1"/>
  <c r="K25" i="7" s="1"/>
  <c r="L21" i="7"/>
  <c r="L23" i="7" s="1"/>
  <c r="L25" i="7" s="1"/>
  <c r="O21" i="7"/>
  <c r="O23" i="7" s="1"/>
  <c r="O25" i="7" s="1"/>
  <c r="K8" i="15" l="1"/>
  <c r="O34" i="7"/>
  <c r="O7" i="9"/>
  <c r="O16" i="9" s="1"/>
  <c r="O34" i="9" s="1"/>
  <c r="G8" i="15"/>
  <c r="G12" i="15" s="1"/>
  <c r="H7" i="15" s="1"/>
  <c r="K43" i="8"/>
  <c r="K7" i="9"/>
  <c r="K16" i="9" s="1"/>
  <c r="K34" i="9" s="1"/>
  <c r="K7" i="8" s="1"/>
  <c r="K34" i="7"/>
  <c r="J8" i="15"/>
  <c r="N34" i="7"/>
  <c r="N7" i="9"/>
  <c r="N16" i="9" s="1"/>
  <c r="N34" i="9" s="1"/>
  <c r="M34" i="7"/>
  <c r="M7" i="9"/>
  <c r="M16" i="9" s="1"/>
  <c r="M34" i="9" s="1"/>
  <c r="I8" i="15"/>
  <c r="H8" i="15"/>
  <c r="L34" i="7"/>
  <c r="L7" i="9"/>
  <c r="L16" i="9" s="1"/>
  <c r="L34" i="9" s="1"/>
  <c r="L36" i="7" l="1"/>
  <c r="L38" i="7"/>
  <c r="L39" i="7" s="1"/>
  <c r="M36" i="7"/>
  <c r="M38" i="7"/>
  <c r="M39" i="7" s="1"/>
  <c r="N36" i="7"/>
  <c r="N38" i="7"/>
  <c r="N39" i="7" s="1"/>
  <c r="O36" i="7"/>
  <c r="O38" i="7"/>
  <c r="O39" i="7" s="1"/>
  <c r="K36" i="7"/>
  <c r="K38" i="7"/>
  <c r="K39" i="7" s="1"/>
  <c r="L7" i="8"/>
  <c r="G37" i="14"/>
  <c r="G38" i="14" s="1"/>
  <c r="G40" i="14" s="1"/>
  <c r="H8" i="14"/>
  <c r="H11" i="14" s="1"/>
  <c r="N29" i="20"/>
  <c r="K13" i="8"/>
  <c r="K22" i="8" s="1"/>
  <c r="L43" i="8"/>
  <c r="K47" i="8"/>
  <c r="K49" i="8" s="1"/>
  <c r="H12" i="15"/>
  <c r="I7" i="15" s="1"/>
  <c r="I12" i="15" s="1"/>
  <c r="J7" i="15" s="1"/>
  <c r="J12" i="15" s="1"/>
  <c r="K7" i="15" s="1"/>
  <c r="K12" i="15" s="1"/>
  <c r="K51" i="8" l="1"/>
  <c r="L47" i="8"/>
  <c r="L49" i="8" s="1"/>
  <c r="M43" i="8"/>
  <c r="R29" i="20"/>
  <c r="R30" i="20" s="1"/>
  <c r="R32" i="20" s="1"/>
  <c r="N30" i="20"/>
  <c r="N32" i="20" s="1"/>
  <c r="H37" i="14"/>
  <c r="H38" i="14" s="1"/>
  <c r="H40" i="14" s="1"/>
  <c r="M7" i="8"/>
  <c r="I8" i="14"/>
  <c r="I11" i="14" s="1"/>
  <c r="L13" i="8"/>
  <c r="L22" i="8" s="1"/>
  <c r="L51" i="8" l="1"/>
  <c r="M13" i="8"/>
  <c r="M22" i="8" s="1"/>
  <c r="J8" i="14"/>
  <c r="J11" i="14" s="1"/>
  <c r="N7" i="8"/>
  <c r="I37" i="14"/>
  <c r="I38" i="14" s="1"/>
  <c r="I40" i="14" s="1"/>
  <c r="N33" i="20"/>
  <c r="V5" i="20"/>
  <c r="R36" i="20"/>
  <c r="N43" i="8"/>
  <c r="M47" i="8"/>
  <c r="M49" i="8" s="1"/>
  <c r="R33" i="20"/>
  <c r="R37" i="20"/>
  <c r="V13" i="20"/>
  <c r="R38" i="20" l="1"/>
  <c r="R39" i="20" s="1"/>
  <c r="O43" i="8"/>
  <c r="O47" i="8" s="1"/>
  <c r="O49" i="8" s="1"/>
  <c r="N47" i="8"/>
  <c r="N49" i="8" s="1"/>
  <c r="J37" i="14"/>
  <c r="J38" i="14" s="1"/>
  <c r="J40" i="14" s="1"/>
  <c r="N13" i="8"/>
  <c r="N22" i="8" s="1"/>
  <c r="O7" i="8"/>
  <c r="K8" i="14"/>
  <c r="K11" i="14" s="1"/>
  <c r="M51" i="8"/>
  <c r="N51" i="8" l="1"/>
  <c r="K37" i="14"/>
  <c r="K38" i="14" s="1"/>
  <c r="K40" i="14" s="1"/>
  <c r="O13" i="8"/>
  <c r="O22" i="8" s="1"/>
  <c r="O51" i="8" s="1"/>
  <c r="E17" i="19"/>
  <c r="E19" i="19"/>
  <c r="E21" i="19"/>
  <c r="E22" i="19"/>
  <c r="E24" i="19"/>
  <c r="D54" i="19"/>
  <c r="J54" i="19"/>
  <c r="P54" i="19"/>
  <c r="E23" i="19" l="1"/>
  <c r="E20" i="19"/>
  <c r="C8" i="25"/>
  <c r="D8" i="25"/>
  <c r="E8" i="25"/>
  <c r="C9" i="25"/>
  <c r="D9" i="25"/>
  <c r="E9" i="25"/>
  <c r="C10" i="25"/>
  <c r="D10" i="25"/>
  <c r="E10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" authorId="0" shapeId="0" xr:uid="{00000000-0006-0000-0A00-000001000000}">
      <text>
        <r>
          <rPr>
            <sz val="12"/>
            <color theme="1"/>
            <rFont val="Garamond"/>
            <family val="1"/>
            <scheme val="minor"/>
          </rPr>
          <t>======
ID#AAAAvUNfJ9M
Max Lau    (2023-04-21 02:06:11)
2018 Segment Data not available on Bloomberg or Capital IQ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SdbdQ7mic2fRhgtvmz172FNJV9g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" authorId="0" shapeId="0" xr:uid="{00000000-0006-0000-0C00-000003000000}">
      <text>
        <r>
          <rPr>
            <sz val="12"/>
            <color theme="1"/>
            <rFont val="Garamond"/>
            <family val="1"/>
            <scheme val="minor"/>
          </rPr>
          <t>======
ID#AAAAvUNfJ8w
Max Lau    (2023-04-21 02:06:11)
2018 Data Not Available on Bloomberg/Capital IQ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+J9656rRf4oSoMRrIgGBm1zDFbQ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25" authorId="0" shapeId="0" xr:uid="{00000000-0006-0000-0F00-000001000000}">
      <text>
        <r>
          <rPr>
            <sz val="12"/>
            <color theme="1"/>
            <rFont val="Garamond"/>
            <family val="1"/>
            <scheme val="minor"/>
          </rPr>
          <t>======
ID#AAAAvUNfJ9Q
Max Lau    (2023-04-21 02:06:11)
Food and Beverage from OpEx Build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zbwbAdVI83kuewy+0R1Q0KJl7fg=="/>
    </ext>
  </extL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" authorId="0" shapeId="0" xr:uid="{00000000-0006-0000-1000-000002000000}">
      <text>
        <r>
          <rPr>
            <sz val="12"/>
            <color theme="1"/>
            <rFont val="Garamond"/>
            <family val="1"/>
            <scheme val="minor"/>
          </rPr>
          <t>======
ID#AAAAvUNfJ8k
Max Lau    (2023-04-21 02:06:11)
140m CapEx for Restaurant Openings / 26 New Restaurants in 2022 = 5.4m per store</t>
        </r>
      </text>
    </comment>
    <comment ref="M8" authorId="0" shapeId="0" xr:uid="{00000000-0006-0000-1000-000001000000}">
      <text>
        <r>
          <rPr>
            <sz val="12"/>
            <color theme="1"/>
            <rFont val="Garamond"/>
            <family val="1"/>
            <scheme val="minor"/>
          </rPr>
          <t>======
ID#AAAAvUNfJ9U
Max Lau    (2023-04-21 02:06:11)
Sum of CapEx = 1157m, or slightly less than 240 store openings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Me5uvy9x2JuYvde2edRM8rfPZ/w=="/>
    </ext>
  </extL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6" authorId="0" shapeId="0" xr:uid="{00000000-0006-0000-1700-000009000000}">
      <text>
        <r>
          <rPr>
            <sz val="12"/>
            <color theme="1"/>
            <rFont val="Garamond"/>
            <family val="1"/>
            <scheme val="minor"/>
          </rPr>
          <t>======
ID#AAAAvUNfJ7Q
Max Lau    (2023-04-21 02:06:11)
Use the 1 year treasury for this</t>
        </r>
      </text>
    </comment>
    <comment ref="B7" authorId="0" shapeId="0" xr:uid="{00000000-0006-0000-1700-000005000000}">
      <text>
        <r>
          <rPr>
            <sz val="12"/>
            <color theme="1"/>
            <rFont val="Garamond"/>
            <family val="1"/>
            <scheme val="minor"/>
          </rPr>
          <t>======
ID#AAAAvUNfJ8Q
Max Lau    (2023-04-21 02:06:11)
Should be in the ballpark of 5-6%</t>
        </r>
      </text>
    </comment>
    <comment ref="B8" authorId="0" shapeId="0" xr:uid="{00000000-0006-0000-1700-000004000000}">
      <text>
        <r>
          <rPr>
            <sz val="12"/>
            <color theme="1"/>
            <rFont val="Garamond"/>
            <family val="1"/>
            <scheme val="minor"/>
          </rPr>
          <t>======
ID#AAAAvUNfJ8g
Max Lau    (2023-04-21 02:06:11)
Reference the Beta tab</t>
        </r>
      </text>
    </comment>
    <comment ref="F8" authorId="0" shapeId="0" xr:uid="{00000000-0006-0000-1700-000001000000}">
      <text>
        <r>
          <rPr>
            <sz val="12"/>
            <color theme="1"/>
            <rFont val="Garamond"/>
            <family val="1"/>
            <scheme val="minor"/>
          </rPr>
          <t>======
ID#AAAAvUNfJ9Y
Max Lau    (2023-04-21 02:06:11)
Cost of debt = Pretax cost of debt * (1 - Tax Rate)</t>
        </r>
      </text>
    </comment>
    <comment ref="B9" authorId="0" shapeId="0" xr:uid="{00000000-0006-0000-1700-000002000000}">
      <text>
        <r>
          <rPr>
            <sz val="12"/>
            <color theme="1"/>
            <rFont val="Garamond"/>
            <family val="1"/>
            <scheme val="minor"/>
          </rPr>
          <t>======
ID#AAAAvUNfJ80
Max Lau    (2023-04-21 02:06:11)
Can use 21% or the effective tax rate derived from the income statement</t>
        </r>
      </text>
    </comment>
    <comment ref="B10" authorId="0" shapeId="0" xr:uid="{00000000-0006-0000-1700-00000A000000}">
      <text>
        <r>
          <rPr>
            <sz val="12"/>
            <color theme="1"/>
            <rFont val="Garamond"/>
            <family val="1"/>
            <scheme val="minor"/>
          </rPr>
          <t>======
ID#AAAAvUNfJ68
Max Lau    (2023-04-21 02:06:11)
Should use a capiq function for this</t>
        </r>
      </text>
    </comment>
    <comment ref="B11" authorId="0" shapeId="0" xr:uid="{00000000-0006-0000-1700-000008000000}">
      <text>
        <r>
          <rPr>
            <sz val="12"/>
            <color theme="1"/>
            <rFont val="Garamond"/>
            <family val="1"/>
            <scheme val="minor"/>
          </rPr>
          <t>======
ID#AAAAvUNfJ7U
Max Lau    (2023-04-21 02:06:11)
reference from the cover page</t>
        </r>
      </text>
    </comment>
    <comment ref="B12" authorId="0" shapeId="0" xr:uid="{00000000-0006-0000-1700-000003000000}">
      <text>
        <r>
          <rPr>
            <sz val="12"/>
            <color theme="1"/>
            <rFont val="Garamond"/>
            <family val="1"/>
            <scheme val="minor"/>
          </rPr>
          <t>======
ID#AAAAvUNfJ84
Max Lau    (2023-04-21 02:06:11)
Reference from the comps</t>
        </r>
      </text>
    </comment>
    <comment ref="F14" authorId="0" shapeId="0" xr:uid="{00000000-0006-0000-1700-000006000000}">
      <text>
        <r>
          <rPr>
            <sz val="12"/>
            <color theme="1"/>
            <rFont val="Garamond"/>
            <family val="1"/>
            <scheme val="minor"/>
          </rPr>
          <t>======
ID#AAAAvUNfJ78
Max Lau    (2023-04-21 02:06:11)
For this, look up the CAPM formula and follow it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Md/Q8nnSs0qqNe/QwmJ2Qszbk0Q=="/>
    </ext>
  </extLst>
</comments>
</file>

<file path=xl/sharedStrings.xml><?xml version="1.0" encoding="utf-8"?>
<sst xmlns="http://schemas.openxmlformats.org/spreadsheetml/2006/main" count="1130" uniqueCount="891">
  <si>
    <t>Date:</t>
  </si>
  <si>
    <t>Share Price:</t>
  </si>
  <si>
    <t>Circ (0 = off)</t>
  </si>
  <si>
    <t>$ in millions unless otherwise noted</t>
  </si>
  <si>
    <t>Revenue</t>
  </si>
  <si>
    <t>Other Revenue</t>
  </si>
  <si>
    <t xml:space="preserve">  Total Revenue</t>
  </si>
  <si>
    <t>Cost Of Goods Sold</t>
  </si>
  <si>
    <t xml:space="preserve">  Gross Profit</t>
  </si>
  <si>
    <t>Selling General &amp; Admin Exp.</t>
  </si>
  <si>
    <t>R &amp; D Exp.</t>
  </si>
  <si>
    <t>Depreciation &amp; Amort.</t>
  </si>
  <si>
    <t>Other Operating Expense/(Income)</t>
  </si>
  <si>
    <t>-</t>
  </si>
  <si>
    <t xml:space="preserve">  Other Operating Exp., Total</t>
  </si>
  <si>
    <t xml:space="preserve">  Operating Income</t>
  </si>
  <si>
    <t>Interest Expense</t>
  </si>
  <si>
    <t>Interest and Invest. Income</t>
  </si>
  <si>
    <t xml:space="preserve">  Net Interest Exp.</t>
  </si>
  <si>
    <t>Income/(Loss) from Affiliates</t>
  </si>
  <si>
    <t xml:space="preserve">  EBT Excl. Unusual Items</t>
  </si>
  <si>
    <t>Restructuring Charges</t>
  </si>
  <si>
    <t>Impairment of Goodwill</t>
  </si>
  <si>
    <t>Gain (Loss) On Sale Of Assets</t>
  </si>
  <si>
    <t>Asset Writedown</t>
  </si>
  <si>
    <t>Other Unusual Items</t>
  </si>
  <si>
    <t xml:space="preserve">  EBT Incl. Unusual Items</t>
  </si>
  <si>
    <t>Income Tax Expense</t>
  </si>
  <si>
    <t xml:space="preserve">  Earnings from Cont. Ops.</t>
  </si>
  <si>
    <t>Earnings of Discontinued Ops.</t>
  </si>
  <si>
    <t>Extraord. Item &amp; Account. Change</t>
  </si>
  <si>
    <t xml:space="preserve">  Net Income to Company</t>
  </si>
  <si>
    <t>Minority Int. in Earnings</t>
  </si>
  <si>
    <t xml:space="preserve">  Net Income</t>
  </si>
  <si>
    <t>ASSETS</t>
  </si>
  <si>
    <t>Cash And Equivalents</t>
  </si>
  <si>
    <t xml:space="preserve">  Total Cash &amp; ST Investments</t>
  </si>
  <si>
    <t>Accounts Receivable</t>
  </si>
  <si>
    <t xml:space="preserve">  Total Receivables</t>
  </si>
  <si>
    <t>Inventory</t>
  </si>
  <si>
    <t>Prepaid Exp.</t>
  </si>
  <si>
    <t>Other Current Assets</t>
  </si>
  <si>
    <t xml:space="preserve">  Total Current Assets</t>
  </si>
  <si>
    <t>Gross Property, Plant &amp; Equipment</t>
  </si>
  <si>
    <t>Accumulated Depreciation</t>
  </si>
  <si>
    <t xml:space="preserve">  Net Property, Plant &amp; Equipment</t>
  </si>
  <si>
    <t>Goodwill</t>
  </si>
  <si>
    <t>Other Intangibles</t>
  </si>
  <si>
    <t>Total Assets</t>
  </si>
  <si>
    <t>LIABILITIES</t>
  </si>
  <si>
    <t>Accounts Payable</t>
  </si>
  <si>
    <t>Accrued Exp.</t>
  </si>
  <si>
    <t>Curr. Port. of LT Debt</t>
  </si>
  <si>
    <t>Curr. Port. of Leases</t>
  </si>
  <si>
    <t>Curr. Income Taxes Payable</t>
  </si>
  <si>
    <t>Unearned Revenue, Current</t>
  </si>
  <si>
    <t>Other Current Liabilities</t>
  </si>
  <si>
    <t xml:space="preserve">  Total Current Liabilities</t>
  </si>
  <si>
    <t>Total Liabilities</t>
  </si>
  <si>
    <t>Common Stock</t>
  </si>
  <si>
    <t>Additional Paid In Capital</t>
  </si>
  <si>
    <t>Retained Earnings</t>
  </si>
  <si>
    <t>Treasury Stock</t>
  </si>
  <si>
    <t>Comprehensive Inc. and Other</t>
  </si>
  <si>
    <t xml:space="preserve">  Total Common Equity</t>
  </si>
  <si>
    <t>Minority Interest</t>
  </si>
  <si>
    <t>Total Equity</t>
  </si>
  <si>
    <t>Total Liabilities And Equity</t>
  </si>
  <si>
    <t>Net Income</t>
  </si>
  <si>
    <t>Amort. of Goodwill and Intangibles</t>
  </si>
  <si>
    <t>Depreciation &amp; Amort., Total</t>
  </si>
  <si>
    <t>(Gain) Loss From Sale Of Assets</t>
  </si>
  <si>
    <t>Asset Writedown &amp; Restructuring Costs</t>
  </si>
  <si>
    <t>(Income) Loss on Equity Invest.</t>
  </si>
  <si>
    <t>Other Operating Activities</t>
  </si>
  <si>
    <t>Change in Acc. Receivable</t>
  </si>
  <si>
    <t>Change In Inventories</t>
  </si>
  <si>
    <t>Change in Acc. Payable</t>
  </si>
  <si>
    <t>Change in Inc. Taxes</t>
  </si>
  <si>
    <t>Change in Other Net Operating Assets</t>
  </si>
  <si>
    <t xml:space="preserve">  Cash from Ops.</t>
  </si>
  <si>
    <t>Capital Expenditure</t>
  </si>
  <si>
    <t>Sale of Property, Plant, and Equipment</t>
  </si>
  <si>
    <t>Cash Acquisitions</t>
  </si>
  <si>
    <t>Divestitures</t>
  </si>
  <si>
    <t>Invest. in Marketable &amp; Equity Securt.</t>
  </si>
  <si>
    <t>Net (Inc.) Dec. in Loans Originated/Sold</t>
  </si>
  <si>
    <t>Other Investing Activities</t>
  </si>
  <si>
    <t xml:space="preserve">  Cash from Investing</t>
  </si>
  <si>
    <t>Short Term Debt Issued</t>
  </si>
  <si>
    <t>Total Debt Issued</t>
  </si>
  <si>
    <t>Short Term Debt Repaid</t>
  </si>
  <si>
    <t>Total Debt Repaid</t>
  </si>
  <si>
    <t>Issuance of Common Stock</t>
  </si>
  <si>
    <t>Repurchase of Common Stock</t>
  </si>
  <si>
    <t>Common Dividends Paid</t>
  </si>
  <si>
    <t>Total Dividends Paid</t>
  </si>
  <si>
    <t>Special Dividend Paid</t>
  </si>
  <si>
    <t>Other Financing Activities</t>
  </si>
  <si>
    <t xml:space="preserve">  Cash from Financing</t>
  </si>
  <si>
    <t xml:space="preserve">  Net Change in Cash</t>
  </si>
  <si>
    <t>Income Statement</t>
  </si>
  <si>
    <t>x</t>
  </si>
  <si>
    <t>For Fiscal Year</t>
  </si>
  <si>
    <t>Total Revenue</t>
  </si>
  <si>
    <t>Cost of goods sold</t>
  </si>
  <si>
    <t>Gross Profit</t>
  </si>
  <si>
    <t>SG&amp;A expense</t>
  </si>
  <si>
    <t>R&amp;D expense</t>
  </si>
  <si>
    <t>D&amp;A expense</t>
  </si>
  <si>
    <t>Other operating expense</t>
  </si>
  <si>
    <t>Interest expense</t>
  </si>
  <si>
    <t>Interest and investment income</t>
  </si>
  <si>
    <t>Other expense, net</t>
  </si>
  <si>
    <t>Pretax Profit</t>
  </si>
  <si>
    <t>Provision for income tax</t>
  </si>
  <si>
    <t>Effective Tax Rate</t>
  </si>
  <si>
    <t>Net Income to Company</t>
  </si>
  <si>
    <t>Minority interest</t>
  </si>
  <si>
    <t>EBITDA</t>
  </si>
  <si>
    <t>% margin</t>
  </si>
  <si>
    <t>Balance Sheet</t>
  </si>
  <si>
    <t>Cash and equivalents</t>
  </si>
  <si>
    <t>Accounts receivables</t>
  </si>
  <si>
    <t>Other receivables</t>
  </si>
  <si>
    <t>Prepaid expense</t>
  </si>
  <si>
    <t>Other current assets</t>
  </si>
  <si>
    <t>Total Current Assets</t>
  </si>
  <si>
    <t>Property, plant and equipment, net</t>
  </si>
  <si>
    <t>Long-term investments</t>
  </si>
  <si>
    <t>Other intangible assets</t>
  </si>
  <si>
    <t>Long-term deferred tax assets</t>
  </si>
  <si>
    <t>Long-term deferred charges</t>
  </si>
  <si>
    <t>Other non-current assets</t>
  </si>
  <si>
    <t>LIABILITIES &amp; EQUITY</t>
  </si>
  <si>
    <t>Accounts payable</t>
  </si>
  <si>
    <t>Accrued expense</t>
  </si>
  <si>
    <t>Other short-term borrowings</t>
  </si>
  <si>
    <t>Current portion of long-term debt</t>
  </si>
  <si>
    <t>Current portion of leases</t>
  </si>
  <si>
    <t>Current income taxes payable</t>
  </si>
  <si>
    <t>Unearned revenue, current</t>
  </si>
  <si>
    <t>Other current liabilities</t>
  </si>
  <si>
    <t>Total Current Liabilities</t>
  </si>
  <si>
    <t>Long-term leases</t>
  </si>
  <si>
    <t>Pension &amp; other post-retire benefits</t>
  </si>
  <si>
    <t>Non-current income taxes payable</t>
  </si>
  <si>
    <t>Other non-current liabilities</t>
  </si>
  <si>
    <t>Common stock</t>
  </si>
  <si>
    <t>Additional paid in capital</t>
  </si>
  <si>
    <t>Retained earnings</t>
  </si>
  <si>
    <t>Treasury stock</t>
  </si>
  <si>
    <t>Other comprehensive income</t>
  </si>
  <si>
    <t>Total Liabilities &amp; Equity</t>
  </si>
  <si>
    <t>Balance Check</t>
  </si>
  <si>
    <t>Cash Flow Statement</t>
  </si>
  <si>
    <t>D&amp;A</t>
  </si>
  <si>
    <t>Minority interest in earnings</t>
  </si>
  <si>
    <t>Loss/(gain) from sale of assets</t>
  </si>
  <si>
    <t>Asset writedown &amp; restructuring costs</t>
  </si>
  <si>
    <t>Stock-based compensation</t>
  </si>
  <si>
    <t>Net cash from discontinued operations</t>
  </si>
  <si>
    <t>Other operating activities</t>
  </si>
  <si>
    <t>Change in net working capital</t>
  </si>
  <si>
    <t>Cash Flow from Operations</t>
  </si>
  <si>
    <t>Capital expenditures</t>
  </si>
  <si>
    <t>Sale of property, plant and equipment</t>
  </si>
  <si>
    <t>Cash acquisitions</t>
  </si>
  <si>
    <t>Other investing activities</t>
  </si>
  <si>
    <t>Cash Flow from Investing</t>
  </si>
  <si>
    <t>Short-term debt issued</t>
  </si>
  <si>
    <t>Long-term debt issued</t>
  </si>
  <si>
    <t>Short-term debt repaid</t>
  </si>
  <si>
    <t>Long-term debt repaid</t>
  </si>
  <si>
    <t>Issuance of common stock</t>
  </si>
  <si>
    <t>Repurchase of common stock</t>
  </si>
  <si>
    <t>Common dividends paid</t>
  </si>
  <si>
    <t>Other financing activities</t>
  </si>
  <si>
    <t>Cash Flow from Financing</t>
  </si>
  <si>
    <t>Foreign exchange rate adjustment</t>
  </si>
  <si>
    <t>Net Change in Cash</t>
  </si>
  <si>
    <t>Metrics and Drivers</t>
  </si>
  <si>
    <t>% growth</t>
  </si>
  <si>
    <t>Europe/Middle East/Africa (EMEA)</t>
  </si>
  <si>
    <t>Base</t>
  </si>
  <si>
    <t>Bull</t>
  </si>
  <si>
    <t>Bear</t>
  </si>
  <si>
    <t>% of revenue</t>
  </si>
  <si>
    <t>Operating Expenses</t>
  </si>
  <si>
    <t>Revenue Build</t>
  </si>
  <si>
    <t>Operating Case:</t>
  </si>
  <si>
    <t>Step</t>
  </si>
  <si>
    <t>Debt Schedule</t>
  </si>
  <si>
    <t>Beginning balance</t>
  </si>
  <si>
    <t>Ending Balance</t>
  </si>
  <si>
    <t>Long-Term Debt</t>
  </si>
  <si>
    <t>(+) Issuance</t>
  </si>
  <si>
    <t>Total Interest Expense</t>
  </si>
  <si>
    <t>Equity Schedule</t>
  </si>
  <si>
    <t>(+) Net income</t>
  </si>
  <si>
    <t>(+) Stock-based compensation</t>
  </si>
  <si>
    <t>(-) Common dividends</t>
  </si>
  <si>
    <t>(-) Share repurchases</t>
  </si>
  <si>
    <t>Stock-based compensation as % of revenue</t>
  </si>
  <si>
    <t>Common dividends as % of revenue</t>
  </si>
  <si>
    <t>Share repurchases as % of revenue</t>
  </si>
  <si>
    <t>Beginning Balance</t>
  </si>
  <si>
    <t>Net Working Capital</t>
  </si>
  <si>
    <t>Change</t>
  </si>
  <si>
    <t>Drivers</t>
  </si>
  <si>
    <t>Inventory purchases</t>
  </si>
  <si>
    <t>Prepaid expense as a % of sales</t>
  </si>
  <si>
    <t>Other receivables as a % of sales</t>
  </si>
  <si>
    <t>Other current assets as a % of sales</t>
  </si>
  <si>
    <t>Accrued expenses as a % of sales</t>
  </si>
  <si>
    <t>Current portion of unearned revenue as a % of sales</t>
  </si>
  <si>
    <t>Other current liabilities as a % of sales</t>
  </si>
  <si>
    <t>Working Capital Schedule</t>
  </si>
  <si>
    <t>Days Outstanding</t>
  </si>
  <si>
    <t>Days Sales Outstanding</t>
  </si>
  <si>
    <t>Days Inventory Outstanding</t>
  </si>
  <si>
    <t>Days Payable Outstanding</t>
  </si>
  <si>
    <t>(+) CapEx</t>
  </si>
  <si>
    <t>(-) Depreciation</t>
  </si>
  <si>
    <t>Ending balance</t>
  </si>
  <si>
    <t>CapEx as a % of revenue</t>
  </si>
  <si>
    <t>Valuation Metrics</t>
  </si>
  <si>
    <t>% of Enterprise Value</t>
  </si>
  <si>
    <t>EV/Revenue</t>
  </si>
  <si>
    <t>EV/EBITDA</t>
  </si>
  <si>
    <t>P/E</t>
  </si>
  <si>
    <t>Net Leverage</t>
  </si>
  <si>
    <t>Company Name</t>
  </si>
  <si>
    <t>Share Price</t>
  </si>
  <si>
    <t>Market Cap</t>
  </si>
  <si>
    <t>EV</t>
  </si>
  <si>
    <t>Debt</t>
  </si>
  <si>
    <t>Equity</t>
  </si>
  <si>
    <t>LTM</t>
  </si>
  <si>
    <t>NTM</t>
  </si>
  <si>
    <t>Minimum</t>
  </si>
  <si>
    <t>Mean</t>
  </si>
  <si>
    <t>Median</t>
  </si>
  <si>
    <t>Maximum</t>
  </si>
  <si>
    <t>Operating Metrics</t>
  </si>
  <si>
    <t>Unlevered FCF</t>
  </si>
  <si>
    <t>Margins</t>
  </si>
  <si>
    <t>Gross</t>
  </si>
  <si>
    <t>Case 1: 40th Percentile</t>
  </si>
  <si>
    <t>Case 2: Median</t>
  </si>
  <si>
    <t>Case 3: 60th Percentile</t>
  </si>
  <si>
    <t>Implied Multiple</t>
  </si>
  <si>
    <t>NTM EBITDA</t>
  </si>
  <si>
    <t>Enterprise Value</t>
  </si>
  <si>
    <t xml:space="preserve">     Less: Debt</t>
  </si>
  <si>
    <t xml:space="preserve">     Plus: Cash</t>
  </si>
  <si>
    <t>Equity Value</t>
  </si>
  <si>
    <t>Diluted Shares Outstanding</t>
  </si>
  <si>
    <t>Implied Share Price</t>
  </si>
  <si>
    <t>Upside / Downside</t>
  </si>
  <si>
    <t>Discounted Cash Flow Analysis</t>
  </si>
  <si>
    <t>Exit Multiple Method</t>
  </si>
  <si>
    <t>Perpetuity Growth Rate Method</t>
  </si>
  <si>
    <t>Exit Multiple Share Price Sensitivity</t>
  </si>
  <si>
    <t>Discount Rate</t>
  </si>
  <si>
    <t>Tax Rate</t>
  </si>
  <si>
    <t>WACC</t>
  </si>
  <si>
    <t>Terminal Value Assumptions</t>
  </si>
  <si>
    <t>FCF (2027P)</t>
  </si>
  <si>
    <t>Terminal Multiple</t>
  </si>
  <si>
    <t>Terminal Growth Rate</t>
  </si>
  <si>
    <t>D&amp;A Expense</t>
  </si>
  <si>
    <t>Terminal Value</t>
  </si>
  <si>
    <t>EBIT</t>
  </si>
  <si>
    <t>Perpetuity Growth Method Share Price Sensitivity</t>
  </si>
  <si>
    <t>Discount Period</t>
  </si>
  <si>
    <t>Tax Expense</t>
  </si>
  <si>
    <t>Discount Factor</t>
  </si>
  <si>
    <t>NOPAT</t>
  </si>
  <si>
    <t>PV of Terminal Value</t>
  </si>
  <si>
    <t>Change in NWC</t>
  </si>
  <si>
    <t>Distribution of Value</t>
  </si>
  <si>
    <t>CapEx</t>
  </si>
  <si>
    <t>PV of Period Cash Flow</t>
  </si>
  <si>
    <t>Unlevered Free Cash Flow</t>
  </si>
  <si>
    <t>Total</t>
  </si>
  <si>
    <t>Exit Multiple Enterprise Value Sensitivity</t>
  </si>
  <si>
    <t>Present Value of FCF</t>
  </si>
  <si>
    <t>Period Cash Flow</t>
  </si>
  <si>
    <t>Terminal Cash Flow</t>
  </si>
  <si>
    <t>Sum of Discounted FCF</t>
  </si>
  <si>
    <t>Implied PGR</t>
  </si>
  <si>
    <t>Implied Exit Multiple</t>
  </si>
  <si>
    <t>Share Value Multiple Method</t>
  </si>
  <si>
    <t>Share Value Perpetuity Growth Method</t>
  </si>
  <si>
    <t>Total Enterprise Value</t>
  </si>
  <si>
    <t>(-) Debt</t>
  </si>
  <si>
    <t>Perpetuity Growth Method Enterprise Value Sensitivity</t>
  </si>
  <si>
    <t>(+) Cash</t>
  </si>
  <si>
    <t>Share Outstanding</t>
  </si>
  <si>
    <t xml:space="preserve">Share Price </t>
  </si>
  <si>
    <t>Blended Implied Share Price</t>
  </si>
  <si>
    <t>Multiple Method</t>
  </si>
  <si>
    <t>Perpetuity Growth Method</t>
  </si>
  <si>
    <t>$ in millions, unless otherwise noted</t>
  </si>
  <si>
    <t>Total Debt</t>
  </si>
  <si>
    <t>Beta</t>
  </si>
  <si>
    <t>Inputs</t>
  </si>
  <si>
    <t>Cost of Debt Calculation</t>
  </si>
  <si>
    <t>Risk-Free Rate</t>
  </si>
  <si>
    <t>Pre-Tax Cost of Debt</t>
  </si>
  <si>
    <t>Equity Risk Premium</t>
  </si>
  <si>
    <t>Corporate Tax Rate</t>
  </si>
  <si>
    <t>After-Tax Cost of Debt</t>
  </si>
  <si>
    <t>Common Shares</t>
  </si>
  <si>
    <t>Cost of Equity Calculation</t>
  </si>
  <si>
    <t>Market Value of Debt</t>
  </si>
  <si>
    <t>Cost of Equity</t>
  </si>
  <si>
    <t>WACC Calculation</t>
  </si>
  <si>
    <t>Market Value</t>
  </si>
  <si>
    <t>Amount</t>
  </si>
  <si>
    <t>% of Total</t>
  </si>
  <si>
    <t>Cost of Capital</t>
  </si>
  <si>
    <t>Market Value of Equity</t>
  </si>
  <si>
    <t>Weighted Average Cost of Capital</t>
  </si>
  <si>
    <t>Method</t>
  </si>
  <si>
    <t>Low</t>
  </si>
  <si>
    <t>Spread</t>
  </si>
  <si>
    <t>High</t>
  </si>
  <si>
    <t>DCF: Perpetuity Growth Method</t>
  </si>
  <si>
    <t>DCF: Exit Multiple Method</t>
  </si>
  <si>
    <t>DCF Blended Share Price</t>
  </si>
  <si>
    <t>Comparable Companies</t>
  </si>
  <si>
    <t>52 Week High/Low</t>
  </si>
  <si>
    <t>Analyst Price Targets</t>
  </si>
  <si>
    <t>Levered Free Cash Flow</t>
  </si>
  <si>
    <t>Other Amortization</t>
  </si>
  <si>
    <t>Stock-Based Compensation</t>
  </si>
  <si>
    <t>Long-Term Debt Issued</t>
  </si>
  <si>
    <t>Long-Term Debt Repaid</t>
  </si>
  <si>
    <t>Other Non-Operating Inc. (Exp.)</t>
  </si>
  <si>
    <t>Merger &amp; Related Restruct. Charges</t>
  </si>
  <si>
    <t>For Fiscal Year Ending</t>
  </si>
  <si>
    <t>SG&amp;A Expense</t>
  </si>
  <si>
    <t>R&amp;D Expense</t>
  </si>
  <si>
    <t>Other Receivables</t>
  </si>
  <si>
    <t>Deferred Tax Assets, LT</t>
  </si>
  <si>
    <t>Deferred Charges, LT</t>
  </si>
  <si>
    <t>Other Long-Term Assets</t>
  </si>
  <si>
    <t>Long-Term Leases</t>
  </si>
  <si>
    <t>Def. Tax Liability, Non-Curr.</t>
  </si>
  <si>
    <t>Other Non-Current Liabilities</t>
  </si>
  <si>
    <t>Depreciation as a % of revenue</t>
  </si>
  <si>
    <t>Deere &amp; Company Model</t>
  </si>
  <si>
    <t>Connor D'Aquila | John DeLuca | Connor Kleiderer | Max Lau</t>
  </si>
  <si>
    <t>Finance Div. Revenue</t>
  </si>
  <si>
    <t>Gain(Loss) on Sale Of Invest. (Rev)</t>
  </si>
  <si>
    <t>Interest And Invest. Income (Rev)</t>
  </si>
  <si>
    <t xml:space="preserve"> </t>
  </si>
  <si>
    <t>Finance Div. Operating Exp.</t>
  </si>
  <si>
    <t>Interest Expense - Finance Division</t>
  </si>
  <si>
    <t>Currency Exchange Gains (Loss)</t>
  </si>
  <si>
    <t>Gain (Loss) On Sale Of Invest.</t>
  </si>
  <si>
    <t>Pref. Dividends and Other Adj.</t>
  </si>
  <si>
    <t xml:space="preserve">  NI to Common Incl Extra Items</t>
  </si>
  <si>
    <t xml:space="preserve">  NI to Common Excl. Extra Items</t>
  </si>
  <si>
    <t>Per Share Items</t>
  </si>
  <si>
    <t>Basic EPS</t>
  </si>
  <si>
    <t>Basic EPS Excl. Extra Items</t>
  </si>
  <si>
    <t>Weighted Avg. Basic Shares Out.</t>
  </si>
  <si>
    <t>Diluted EPS</t>
  </si>
  <si>
    <t>Diluted EPS Excl. Extra Items</t>
  </si>
  <si>
    <t>Weighted Avg. Diluted Shares Out.</t>
  </si>
  <si>
    <t>Normalized Basic EPS</t>
  </si>
  <si>
    <t>Normalized Diluted EPS</t>
  </si>
  <si>
    <t>Dividends per Share</t>
  </si>
  <si>
    <t>Payout Ratio %</t>
  </si>
  <si>
    <t>Shares per Depository Receipt</t>
  </si>
  <si>
    <t>Supplemental Items</t>
  </si>
  <si>
    <t>EBITA</t>
  </si>
  <si>
    <t>EBITDAR</t>
  </si>
  <si>
    <t>NA</t>
  </si>
  <si>
    <t>As Reported Total Revenue*</t>
  </si>
  <si>
    <t>Effective Tax Rate %</t>
  </si>
  <si>
    <t>Current Domestic Taxes</t>
  </si>
  <si>
    <t>Current Foreign Taxes</t>
  </si>
  <si>
    <t>Total Current Taxes</t>
  </si>
  <si>
    <t>Deferred Domestic Taxes</t>
  </si>
  <si>
    <t>Deferred Foreign Taxes</t>
  </si>
  <si>
    <t>Total Deferred Taxes</t>
  </si>
  <si>
    <t>Normalized Net Income</t>
  </si>
  <si>
    <t>Interest Capitalized</t>
  </si>
  <si>
    <t>Interest on Long Term Debt</t>
  </si>
  <si>
    <t>Non-Cash Pension Expense</t>
  </si>
  <si>
    <t>Filing Date</t>
  </si>
  <si>
    <t>Restatement Type</t>
  </si>
  <si>
    <t>NC</t>
  </si>
  <si>
    <t>RC</t>
  </si>
  <si>
    <t>O</t>
  </si>
  <si>
    <t>Calculation Type</t>
  </si>
  <si>
    <t>REP</t>
  </si>
  <si>
    <t>Supplemental Operating Expense Items</t>
  </si>
  <si>
    <t>Advertising Exp.</t>
  </si>
  <si>
    <t>R&amp;D Exp.</t>
  </si>
  <si>
    <t>Net Rental Exp.</t>
  </si>
  <si>
    <t>Imputed Oper. Lease Interest Exp.</t>
  </si>
  <si>
    <t>Imputed Oper. Lease Depreciation</t>
  </si>
  <si>
    <t>Stock-Based Comp., Unallocated</t>
  </si>
  <si>
    <t xml:space="preserve">  Stock-Based Comp., Total</t>
  </si>
  <si>
    <t>* Occasionally, certain items classified as Revenue by the company will be re-classified as other income if it is deemed to be non-recurring and unrelated to the core business of the firm. This field shows Total Revenue exactly as reported by the firm on its consolidated statement of income.</t>
  </si>
  <si>
    <t>Note: For multiple class companies, per share items are primary class equivalent, and for foreign companies listed as primary ADRs, per share items are ADR-equivalent.</t>
  </si>
  <si>
    <t xml:space="preserve">
               </t>
  </si>
  <si>
    <t>Short Term Investments</t>
  </si>
  <si>
    <t>Trading Asset Securities</t>
  </si>
  <si>
    <t>Finance Div. Loans and Leases, ST</t>
  </si>
  <si>
    <t>Finance Div. Other Curr. Assets</t>
  </si>
  <si>
    <t>Restricted Cash</t>
  </si>
  <si>
    <t>Long-term Investments</t>
  </si>
  <si>
    <t>Finance Div. Other LT Assets</t>
  </si>
  <si>
    <t>Short-term Borrowings</t>
  </si>
  <si>
    <t>Finance Div. Debt Current</t>
  </si>
  <si>
    <t>Finance Div. Debt Non-Curr.</t>
  </si>
  <si>
    <t>Finance Div. Other Non-Curr. Liab.</t>
  </si>
  <si>
    <t>Pension &amp; Other Post-Retire. Benefits</t>
  </si>
  <si>
    <t>Total Shares Out. on Filing Date</t>
  </si>
  <si>
    <t>Total Shares Out. on Balance Sheet Date</t>
  </si>
  <si>
    <t>Book Value/Share</t>
  </si>
  <si>
    <t>Tangible Book Value</t>
  </si>
  <si>
    <t>Tangible Book Value/Share</t>
  </si>
  <si>
    <t>Net Debt</t>
  </si>
  <si>
    <t>Debt Equiv. of Unfunded Proj. Benefit Obligation</t>
  </si>
  <si>
    <t>Debt Equivalent Oper. Leases</t>
  </si>
  <si>
    <t>Total Minority Interest</t>
  </si>
  <si>
    <t>Equity Method Investments</t>
  </si>
  <si>
    <t>Inventory Method</t>
  </si>
  <si>
    <t>LIFO</t>
  </si>
  <si>
    <t>LIFO Reserve</t>
  </si>
  <si>
    <t>Raw Materials Inventory</t>
  </si>
  <si>
    <t>Work in Progress Inventory</t>
  </si>
  <si>
    <t>Finished Goods Inventory</t>
  </si>
  <si>
    <t>Land</t>
  </si>
  <si>
    <t>Buildings</t>
  </si>
  <si>
    <t>Machinery</t>
  </si>
  <si>
    <t>Construction in Progress</t>
  </si>
  <si>
    <t>Full Time Employees</t>
  </si>
  <si>
    <t>Accum. Allowance for Doubtful Accts</t>
  </si>
  <si>
    <t>Order Backlog</t>
  </si>
  <si>
    <t>RD</t>
  </si>
  <si>
    <t>RUP</t>
  </si>
  <si>
    <t>Note: For multiple class companies, total share counts are primary class equivalent, and for foreign companies listed as primary ADRs, total share counts are ADR-equivalent.</t>
  </si>
  <si>
    <t>(Gain) Loss On Sale Of Invest.</t>
  </si>
  <si>
    <t>Provision &amp; Write-off of Bad debts</t>
  </si>
  <si>
    <t>Foreign Exchange Rate Adj.</t>
  </si>
  <si>
    <t>Cash Interest Paid</t>
  </si>
  <si>
    <t>Cash Taxes Paid</t>
  </si>
  <si>
    <t>Change in Net Working Capital</t>
  </si>
  <si>
    <t>Net Debt Issued</t>
  </si>
  <si>
    <t>RS</t>
  </si>
  <si>
    <t>Case:</t>
  </si>
  <si>
    <t>Other Operating Expenses</t>
  </si>
  <si>
    <t>Senior Credit Facility Needs Analysis</t>
  </si>
  <si>
    <t>Beginning Cash Balance</t>
  </si>
  <si>
    <t>(–) Minimum Cash Balance</t>
  </si>
  <si>
    <t>(+) Free Cash Flows</t>
  </si>
  <si>
    <t>(–) Paydown</t>
  </si>
  <si>
    <t>Short-Term Debt</t>
  </si>
  <si>
    <t>Long-Term Debt (Net Of Senior Credit Facility)</t>
  </si>
  <si>
    <t>Current Portion Of Long-Term Debt</t>
  </si>
  <si>
    <t>Non-Current Portion Of Long-Term Debt</t>
  </si>
  <si>
    <t>Total Long-Term Debt</t>
  </si>
  <si>
    <t>Short-Term Debt As % Of Total Debt</t>
  </si>
  <si>
    <t>Current Portion Of Long-Term Debt As % Of Total Debt</t>
  </si>
  <si>
    <t>Non-Current Portion Of Long-Term Debt As % Of Total Debt</t>
  </si>
  <si>
    <t>Leverage Ratio</t>
  </si>
  <si>
    <t>Adjusted EBITDA</t>
  </si>
  <si>
    <t>Credit Analysis</t>
  </si>
  <si>
    <t>(–) Excess Cash</t>
  </si>
  <si>
    <t>Interest Coverage Ratio</t>
  </si>
  <si>
    <t>Short-Term Debt Interest Expense</t>
  </si>
  <si>
    <t>Long-Term Debt Interest Expense</t>
  </si>
  <si>
    <t>Interest Income</t>
  </si>
  <si>
    <t>Cash Balance</t>
  </si>
  <si>
    <t>Total Interest Income</t>
  </si>
  <si>
    <t>Average Short-Term Debt Interest Rate</t>
  </si>
  <si>
    <t>Average Long-Term Debt Interest Rate</t>
  </si>
  <si>
    <t>Average Interest Rate On Cash</t>
  </si>
  <si>
    <t>Add-Backs</t>
  </si>
  <si>
    <t>Long-term debt, net of current portion</t>
  </si>
  <si>
    <t>DE Comparable Companies</t>
  </si>
  <si>
    <t>Terminal EBIT (2027P)</t>
  </si>
  <si>
    <t>Earnings Per Share</t>
  </si>
  <si>
    <t>Weighted Average Diluted Shares Outstanding</t>
  </si>
  <si>
    <t>GAAP EPS</t>
  </si>
  <si>
    <t>Cash Available For Discretionary Paydown</t>
  </si>
  <si>
    <t>PPE Build</t>
  </si>
  <si>
    <t>AGCO</t>
  </si>
  <si>
    <t>CAT</t>
  </si>
  <si>
    <t>TEX</t>
  </si>
  <si>
    <t>TSE:6326</t>
  </si>
  <si>
    <t>DE</t>
  </si>
  <si>
    <t>NYSE:CNHI</t>
  </si>
  <si>
    <t>AGCO Corporation</t>
  </si>
  <si>
    <t>CNH Industrial N.V.</t>
  </si>
  <si>
    <t>Caterpillar Inc.</t>
  </si>
  <si>
    <t>Terex Corporation</t>
  </si>
  <si>
    <t>Kubota Corporation</t>
  </si>
  <si>
    <t>Deere &amp; Company</t>
  </si>
  <si>
    <t>Deere &amp; Co Valuation</t>
  </si>
  <si>
    <t>Agricultural &amp; Turf</t>
  </si>
  <si>
    <t>Production &amp; Precision Ag</t>
  </si>
  <si>
    <t>Small Ag &amp; Turf</t>
  </si>
  <si>
    <t>Construction &amp; Forestry</t>
  </si>
  <si>
    <t>John Deere Financial</t>
  </si>
  <si>
    <t>Financial Services</t>
  </si>
  <si>
    <t>SOFR</t>
  </si>
  <si>
    <t>Credit Spread On A+ Rating</t>
  </si>
  <si>
    <t>Cost Of Debt</t>
  </si>
  <si>
    <t>Bloomberg WACC is 8.5%</t>
  </si>
  <si>
    <t>Bloomberg Beta is .999</t>
  </si>
  <si>
    <t>BAABTAVMT0NBTAFI/////wFQywUAADBDSVEuTllTRTpDTkhJLklRX1BFX0VYQ0xfRldEX0NJUS42MDAwLjEyLzMxLzIwMTcBAAAATmIZBgIAAAAQMjIuMDEwNTEyNDgzNTc0MgENAAAABQAAAAE5AQAAAAkyNDgwOTEwNzICAAAACDI4MzcyMTQxAwAAAAYxMDAzMDkEAAAAATIGAAAAATAHAAAAAzE2MAgAAAABMAkAAAABMQoAAAABMAsAAAALMTA2MzM4ODM3NzYMAAAAAjEyDQAAAAgxLzEvMjAxOM1exQ7pyNsIG0SjHenI2wgxQ0lRLk5ZU0U6REUuSVFfR1JPU1NfTUFSR0lOLjEwMDAuMTIvMzEvMjAxNy4uLlVTRAEAAACADwQAAgAAAAcyMy4zMTM5AQgAAAAFAAAAATEBAAAACjE5OTY5OTg3MDYDAAAAAzE2MAIAAAAENDA3NAQAAAABMAcAAAAKMTIvMzEvMjAxNwgAAAAKMTAvMjkvMjAxNwkAAAABMNSWxg7pyNsIqHykHenI2wgvQ0lRLk5ZU0U6REUuSVFfRUJJVERBX0lOVC4xMDAwLjEyLzMxLzIwMTcuLi5VU0QBAAAAgA8EAAIAAAAJMTkuNjY5NTY1AQgAAAAFAAAAATEBAAAACjE5OTY5OTg3MDYDAAAAAzE2MAIAAAAENDE5MAQAAAABMAcAAAAKMTIvMzEvMjAxNwgAAAAKMTAvMjkvMjAxNwkAAAABMNSWxg7pyNsIowuiHenI2wg2Q0lRLk5ZU0U6Q05ISS5JUV9ORVRfREVCVF9FQklUREEuMTAwMC4xMi8zMS8yMDIyLi4uVVNEAQAAAE5iGQYCAAAACDUuODg3NTA3AQgAAAAFAAAAATEBAAAACy0yMDU5MDEy</t>
  </si>
  <si>
    <t>NTg0AwAAAAMxNjACAAAABDQxOTMEAAAAATAHAAAACjEyLzMxLzIwMjIIAAAACjEyLzMxLzIwMjIJAAAAATDUlsYO6cjbCP/tph3pyNsINENJUS5OWVNFOkNOSEkuSVFfQ1VSUkVOVF9SQVRJTy4xMDAwLjEyLzMwLzIwMTYuLi5VU0QBAAAATmIZBgIAAAAIMy41MzM3MzMBCAAAAAUAAAABMQEAAAAKMTg3NzYwNTAyNwMAAAADMTYwAgAAAAQ0MDMwBAAAAAEwBwAAAAoxMi8zMC8yMDE2CAAAAAoxMi8zMS8yMDE1CQAAAAEwS+3CDunI2whZ06Ad6cjbCDFDSVEuTllTRTpERS5JUV9HUk9TU19NQVJHSU4uMTAwMC4xMi8zMC8yMDE2Li4uVVNEAQAAAIAPBAACAAAABzIzLjE3OTQBCAAAAAUAAAABMQEAAAAKMTkzNjAwNDk3OAMAAAADMTYwAgAAAAQ0MDc0BAAAAAEwBwAAAAoxMi8zMC8yMDE2CAAAAAoxMC8zMC8yMDE2CQAAAAEw1JbGDunI2wgbRKMd6cjbCDBDSVEuTllTRTpERS5JUV9UT1RBTF9ERUJUX0VRVUlUWS4xMDAwLjEyLzMxLzIwMTQBAAAAgA8EAAIAAAAINDA4LjU3NTMBCAAAAAUAAAABMQEAAAAKMTgyMjk2ODY4NQMAAAADMTYwAgAAAAQ0MDM0BAAAAAEwBwAAAAoxMi8zMS8yMDE0CAAAAAoxMC8zMS8yMDE0CQAAAAEw1JbGDunI2wgbRKMd6cjbCCdDSVEuTllTRTpERS5JUV9BUl9UVVJOUy4xMDAwLjEyLzMxLzIwMTMBAAAAgA8EAAIAAAAIOS4xMTg1NDgBCAAAAAUAAAABMQEAAAAKMTc3NDI3NDE3</t>
  </si>
  <si>
    <t>NwMAAAADMTYwAgAAAAQ0MDAxBAAAAAEwBwAAAAoxMi8zMS8yMDEzCAAAAAoxMC8zMS8yMDEzCQAAAAEwS+3CDunI2whZ06Ad6cjbCCpDSVEuTllTRTpERS5JUV9FQklUX01BUkdJTi4xMDAwLjEyLzMxLzIwMjABAAAAgA8EAAIAAAAHMTIuODA2MgEIAAAABQAAAAExAQAAAAstMjExNjc4NTA2OQMAAAADMTYwAgAAAAQ0MDUzBAAAAAEwBwAAAAoxMi8zMS8yMDIwCAAAAAkxMS8xLzIwMjAJAAAAATDUlsYO6cjbCKh8pB3pyNsILkNJUS5OWVNFOkNOSEkuSVFfUkVUVVJOX0VRVUlUWS4xMDAwLjEyLzMxLzIwMTkBAAAATmIZBgIAAAAHMjUuODM5NwEIAAAABQAAAAExAQAAAAstMjEwOTc4NTgzMgMAAAADMTYwAgAAAAQ0MTI4BAAAAAEwBwAAAAoxMi8zMS8yMDE5CAAAAAoxMi8zMS8yMDE5CQAAAAEw1JbGDunI2whgJqgd6cjbCDNDSVEuTllTRTpDTkhJLklRX0dST1NTX01BUkdJTi4xMDAwLjEyLzMxLzIwMTguLi5VU0QBAAAATmIZBgIAAAAHMjAuODM3NQEIAAAABQAAAAExAQAAAAoyMDgyOTQ3MTcwAwAAAAMxNjACAAAABDQwNzQEAAAAATAHAAAACjEyLzMxLzIwMTgIAAAACjEyLzMxLzIwMTgJAAAAATBL7cIO6cjbCAKbnx3pyNsILENJUS5OWVNFOkRFLklRX1JFVFVSTl9BU1NFVFMuMTAwMC4xMi8zMS8yMDE5AQAAAIAPBAACAAAABjMuNzY0MwEIAAAABQAAAAExAQAAAAstMjExNjc4NTA2NAMAAAADMTYw</t>
  </si>
  <si>
    <t>AgAAAAQ0MTc4BAAAAAEwBwAAAAoxMi8zMS8yMDE5CAAAAAkxMS8zLzIwMTkJAAAAATBL7cIO6cjbCKMLoh3pyNsIMkNJUS5OWVNFOkRFLklRX0VCSVREQV9NQVJHSU4uMTAwMC4xMi8zMS8yMDEzLi4uVVNEAQAAAIAPBAACAAAABzE4LjAwNTEBCAAAAAUAAAABMQEAAAAKMTc3NDI3NDE3NwMAAAADMTYwAgAAAAQ0MDQ3BAAAAAEwBwAAAAoxMi8zMS8yMDEzCAAAAAoxMC8zMS8yMDEzCQAAAAEwS+3CDunI2wijC6Id6cjbCDJDSVEuTllTRTpDTkhJLklRX1RPVEFMX0RFQlRfRVFVSVRZLjEwMDAuMTIvMzEvMjAxOAEAAABOYhkGAgAAAAg0ODAuMDcwNgEIAAAABQAAAAExAQAAAAoyMDgyOTQ3MTcwAwAAAAMxNjACAAAABDQwMzQEAAAAATAHAAAACjEyLzMxLzIwMTgIAAAACjEyLzMxLzIwMTgJAAAAATDUlsYO6cjbCP/tph3pyNsILENJUS5OWVNFOkRFLklRX1JFVFVSTl9BU1NFVFMuMTAwMC4xMi8zMC8yMDE2AQAAAIAPBAACAAAABjIuNTM5NwEIAAAABQAAAAExAQAAAAoxOTM2MDA0OTc4AwAAAAMxNjACAAAABDQxNzgEAAAAATAHAAAACjEyLzMwLzIwMTYIAAAACjEwLzMwLzIwMTYJAAAAATDUlsYO6cjbCKMLoh3pyNsILUNJUS5UU0U6NjUwMS5JUV9SRVRVUk5fRVFVSVRZLjEwMDAuMTIvMzAvMjAxNgEAAACbLQIAAgAAAAY4LjM1NTIBCAAAAAUAAAABMQEAAAAKMTc5NzU1NDQ1MQMAAAACNzkCAAAABDQx</t>
  </si>
  <si>
    <t>MjgEAAAAATAHAAAACjEyLzMwLzIwMTYIAAAACTMvMzEvMjAxNgkAAAABMEvtwg7pyNsIowuiHenI2wgzQ0lRLlRTRTo2MzI2LklRX0NVUlJFTlRfUkFUSU8uMTAwMC4xMi8zMS8yMDE4Li4uVVNEAQAAABlXBAACAAAACDEuNzc2NjM4AQgAAAAFAAAAATEBAAAACjIwMjMwNTYwOTcDAAAAAjc5AgAAAAQ0MDMwBAAAAAEwBwAAAAoxMi8zMS8yMDE4CAAAAAoxMi8zMS8yMDE4CQAAAAEwS+3CDunI2wijC6Id6cjbCC1DSVEuTllTRTpURVguSVFfUkVUVVJOX0FTU0VUUy4xMDAwLjEyLzMxLzIwMTQBAAAADrMEAAIAAAAGNC4wMTczAQgAAAAFAAAAATEBAAAACjE4Mjk1ODIwNDcDAAAAAzE2MAIAAAAENDE3OAQAAAABMAcAAAAKMTIvMzEvMjAxNAgAAAAKMTIvMzEvMjAxNAkAAAABMEvtwg7pyNsIowuiHenI2wgsQ0lRLk5ZU0U6QUdDTy5JUV9FQklUX01BUkdJTi4xMDAwLjEyLzMxLzIwMTgBAAAAT9gEAAIAAAAGNS4zMTk3AQgAAAAFAAAAATEBAAAACjIwODI0OTc3MTMDAAAAAzE2MAIAAAAENDA1MwQAAAABMAcAAAAKMTIvMzEvMjAxOAgAAAAKMTIvMzEvMjAxOAkAAAABMEvtwg7pyNsIowuiHenI2wgzQ0lRLlRTRTo2MzI2LklRX0VCSVREQV9NQVJHSU4uMTAwMC4xMi8zMS8yMDIxLi4uVVNEAQAAABlXBAACAAAABzEzLjAzMjYBCAAAAAUAAAABMQEAAAALLTIxMDc3MTQwMTQDAAAAAjc5AgAAAAQ0MDQ3BAAA</t>
  </si>
  <si>
    <t>AAEwBwAAAAoxMi8zMS8yMDIxCAAAAAoxMi8zMS8yMDIxCQAAAAEwS+3CDunI2wijC6Id6cjbCDNDSVEuTlNFSTpNJk0uSVFfQ1VSUkVOVF9SQVRJTy4xMDAwLjEyLzMxLzIwMTguLi5VU0QBAAAAQmcNAAIAAAAIMS4yMDE5NjQBCAAAAAUAAAABMQEAAAAKMTk3MDYzODExMAMAAAACNzICAAAABDQwMzAEAAAAATAHAAAACjEyLzMxLzIwMTgIAAAACTMvMzEvMjAxOAkAAAABMEvtwg7pyNsIowuiHenI2wg0Q0lRLk5ZU0U6REUuSVFfTkVUX0RFQlRfRUJJVERBLjEwMDAuMTIvMzEvMjAxMy4uLlVTRAEAAACADwQAAgAAAAg0LjQxMzE5MgEIAAAABQAAAAExAQAAAAoxNzc0Mjc0MTc3AwAAAAMxNjACAAAABDQxOTMEAAAAATAHAAAACjEyLzMxLzIwMTMIAAAACjEwLzMxLzIwMTMJAAAAATBL7cIO6cjbCKMLoh3pyNsILkNJUS5OWVNFOkRFLklRX0lOVkVOVE9SWV9UVVJOUy4xMDAwLjEyLzMxLzIwMTgBAAAAgA8EAAIAAAAINS4wODcxODcBCAAAAAUAAAABMQEAAAAKMjA3NTI0NzExOQMAAAADMTYwAgAAAAQ0MDgyBAAAAAEwBwAAAAoxMi8zMS8yMDE4CAAAAAoxMC8yOC8yMDE4CQAAAAEwS+3CDunI2wijC6Id6cjbCDBDSVEuTllTRTpBR0NPLklRX0lOVkVOVE9SWV9UVVJOUy4xMDAwLjEyLzMxLzIwMTgBAAAAT9gEAAIAAAAIMy44OTAwNDYBCAAAAAUAAAABMQEAAAAKMjA4MjQ5NzcxMwMAAAADMTYwAgAAAAQ0</t>
  </si>
  <si>
    <t>MDgyBAAAAAEwBwAAAAoxMi8zMS8yMDE4CAAAAAoxMi8zMS8yMDE4CQAAAAEwS+3CDunI2wijC6Id6cjbCDJDSVEuTlNFSTpNJk0uSVFfVE9UQUxfREVCVF9DQVBJVEFMLjEwMDAuMTIvMzEvMjAxMwEAAABCZw0AAgAAAAc1My4yODgzAQgAAAAFAAAAATEBAAAACjE2OTAxMDIyNzUDAAAAAjcyAgAAAAQ0MTg2BAAAAAEwBwAAAAoxMi8zMS8yMDEzCAAAAAkzLzMxLzIwMTMJAAAAATBL7cIO6cjbCKMLoh3pyNsIL0NJUS5UU0U6NjMyNi5JUV9JTlZFTlRPUllfVFVSTlMuMTAwMC4xMi8zMS8yMDIxAQAAABlXBAACAAAACDMuNTQwMzgxAQgAAAAFAAAAATEBAAAACy0yMTA3NzE0MDE0AwAAAAI3OQIAAAAENDA4MgQAAAABMAcAAAAKMTIvMzEvMjAyMQgAAAAKMTIvMzEvMjAyMQkAAAABMEvtwg7pyNsIowuiHenI2wguQ0lRLk5ZU0U6REUuSVFfSU5WRU5UT1JZX1RVUk5TLjEwMDAuMTIvMzEvMjAyMgEAAACADwQAAgAAAAg0LjYwMjkwNgEIAAAABQAAAAExAQAAAAstMjA2NTM4ODQ2OAMAAAADMTYwAgAAAAQ0MDgyBAAAAAEwBwAAAAoxMi8zMS8yMDIyCAAAAAoxMC8zMC8yMDIyCQAAAAEw1JbGDunI2wgbRKMd6cjbCC9DSVEuVFNFOjYzMjYuSVFfSU5WRU5UT1JZX1RVUk5TLjEwMDAuMTIvMzEvMjAyMgEAAAAZVwQAAgAAAAgzLjQzMzg0MwEIAAAABQAAAAExAQAAAAstMjA1NTYxNjQzNAMAAAACNzkCAAAABDQw</t>
  </si>
  <si>
    <t>ODIEAAAAATAHAAAACjEyLzMxLzIwMjIIAAAACjEyLzMxLzIwMjIJAAAAATBL7cIO6cjbCKMLoh3pyNsIM0NJUS5UU0U6NjUwMS5JUV9DVVJSRU5UX1JBVElPLjEwMDAuMTIvMzEvMjAxNy4uLlVTRAEAAACbLQIAAgAAAAgxLjM0NDQ3NgEIAAAABQAAAAExAQAAAAoxOTYzMzE1OTAwAwAAAAI3OQIAAAAENDAzMAQAAAABMAcAAAAKMTIvMzEvMjAxNwgAAAAJMy8zMS8yMDE3CQAAAAEwS+3CDunI2wijC6Id6cjbCDBDSVEuTlNFSTpNJk0uSVFfRUJJVERBX0lOVC4xMDAwLjEyLzMxLzIwMTMuLi5VU0QBAAAAQmcNAAIAAAAINC4xMzc2NDMBCAAAAAUAAAABMQEAAAAKMTY5MDEwMjI3NQMAAAACNzICAAAABDQxOTAEAAAAATAHAAAACjEyLzMxLzIwMTMIAAAACTMvMzEvMjAxMwkAAAABMEvtwg7pyNsIowuiHenI2wg3Q0lRLk5BU0RBUUNNOlRPUk8uSVFfR1JPU1NfTUFSR0lOLjEwMDAuMTIvMzEvMjAxNS4uLlVTRAEAAAB5ezZsAwAAAAAAS+3CDunI2wijC6Id6cjbCDNDSVEuTllTRTpDQVQuSVFfQ1VSUkVOVF9SQVRJTy4xMDAwLjEyLzMxLzIwMTcuLi5VU0QBAAAAMvUDAAIAAAAIMS4zNDU4MDkBCAAAAAUAAAABMQEAAAAKMjAxNTg2OTIxNwMAAAADMTYwAgAAAAQ0MDMwBAAAAAEwBwAAAAoxMi8zMS8yMDE3CAAAAAoxMi8zMS8yMDE3CQAAAAEwS+3CDunI2wijC6Id6cjbCDJDSVEuTllTRTpDTkhJLklRX1RP</t>
  </si>
  <si>
    <t>VEFMX0RFQlRfRVFVSVRZLjEwMDAuMTIvMzEvMjAyMQEAAABOYhkGAgAAAAgzMDguMzc1OAEIAAAABQAAAAExAQAAAAstMjA1OTAxMjYwMwMAAAADMTYwAgAAAAQ0MDM0BAAAAAEwBwAAAAoxMi8zMS8yMDIxCAAAAAoxMi8zMS8yMDIxCQAAAAEwS+3CDunI2wijC6Id6cjbCDVDSVEuTllTRTpDQVQuSVFfTkVUX0RFQlRfRUJJVERBLjEwMDAuMTIvMzEvMjAyMi4uLlVTRAEAAAAy9QMAAgAAAAgyLjU5Njk4NQEIAAAABQAAAAExAQAAAAstMjA2MDg4MTkzNwMAAAADMTYwAgAAAAQ0MTkzBAAAAAEwBwAAAAoxMi8zMS8yMDIyCAAAAAoxMi8zMS8yMDIyCQAAAAEwS+3CDunI2wijC6Id6cjbCDdDSVEuTkFTREFRQ006VE9STy5JUV9HUk9TU19NQVJHSU4uMTAwMC4xMi8zMS8yMDE3Li4uVVNEAQAAAHl7NmwDAAAAAABL7cIO6cjbCKMLoh3pyNsINkNJUS5TSFNFOjYwMDAzMS5JUV9DVVJSRU5UX1JBVElPLjEwMDAuMTIvMzEvMjAxOC4uLlVTRAEAAAAvUFkAAgAAAAgxLjUyOTI1OAEIAAAABQAAAAExAQAAAAoyMDMwMTI4MjI5AwAAAAIzMgIAAAAENDAzMAQAAAABMAcAAAAKMTIvMzEvMjAxOAgAAAAKMTIvMzEvMjAxOAkAAAABMEvtwg7pyNsIowuiHenI2wgxQ0lRLk5ZU0U6Q05ISS5JUV9FQklUREFfSU5ULjEwMDAuMTIvMzEvMjAyMC4uLlVTRAEAAABOYhkGAgAAAAg1LjM3MTQyOAEIAAAABQAAAAExAQAAAAst</t>
  </si>
  <si>
    <t>MjA1OTAxMjUzNgMAAAADMTYwAgAAAAQ0MTkwBAAAAAEwBwAAAAoxMi8zMS8yMDIwCAAAAAoxMi8zMS8yMDIwCQAAAAEw1JbGDunI2wijC6Id6cjbCDZDSVEuTllTRTpBR0NPLklRX05FVF9ERUJUX0VCSVREQS4xMDAwLjEyLzMxLzIwMjIuLi5VU0QBAAAAT9gEAAIAAAAIMC41MTUxNDkBCAAAAAUAAAABMQEAAAALLTIwNTkwMTI2MDcDAAAAAzE2MAIAAAAENDE5MwQAAAABMAcAAAAKMTIvMzEvMjAyMggAAAAKMTIvMzEvMjAyMgkAAAABMEvtwg7pyNsIowuiHenI2wgxQ0lRLlRTRTo2NTAxLklRX1RPVEFMX0RFQlRfRVFVSVRZLjEwMDAuMTIvMzEvMjAxNQEAAACbLQIAAgAAAAc4Mi45MTQ1AQgAAAAFAAAAATEBAAAACjE3NDUyNzA2NzIDAAAAAjc5AgAAAAQ0MDM0BAAAAAEwBwAAAAoxMi8zMS8yMDE1CAAAAAkzLzMxLzIwMTUJAAAAATBL7cIO6cjbCKMLoh3pyNsILkNJUS5OWVNFOkNOSEkuSVFfUkVUVVJOX0VRVUlUWS4xMDAwLjEyLzMxLzIwMjEBAAAATmIZBgIAAAAHMzAuMzE0NwEIAAAABQAAAAExAQAAAAstMjA1OTAxMjYwMwMAAAADMTYwAgAAAAQ0MTI4BAAAAAEwBwAAAAoxMi8zMS8yMDIxCAAAAAoxMi8zMS8yMDIxCQAAAAEw1JbGDunI2wiEtaUd6cjbCDBDSVEuTlNFSTpNJk0uSVFfRUJJVERBX0lOVC4xMDAwLjEyLzMxLzIwMTguLi5VU0QBAAAAQmcNAAIAAAAIMy4zMTg3NTYBCAAAAAUAAAAB</t>
  </si>
  <si>
    <t>MQEAAAAKMTk3MDYzODExMAMAAAACNzICAAAABDQxOTAEAAAAATAHAAAACjEyLzMxLzIwMTgIAAAACTMvMzEvMjAxOAkAAAABMEvtwg7pyNsIowuiHenI2wgxQ0lRLk5ZU0U6Q0FULklRX1RPVEFMX0RFQlRfRVFVSVRZLjEwMDAuMTIvMzEvMjAxNAEAAAAy9QMAAgAAAAgyMzMuNTI1NAEIAAAABQAAAAExAQAAAAoxODI3ODY5MTY1AwAAAAMxNjACAAAABDQwMzQEAAAAATAHAAAACjEyLzMxLzIwMTQIAAAACjEyLzMxLzIwMTQJAAAAATBL7cIO6cjbCKMLoh3pyNsINkNJUS5OWVNFOkNOSEkuSVFfTkVUX0RFQlRfRUJJVERBLjEwMDAuMTIvMzEvMjAxMy4uLlVTRAEAAABOYhkGAgAAAAg4LjI2ODY1MQEIAAAABQAAAAExAQAAAAoxODIxNjg3NjIwAwAAAAMxNjACAAAABDQxOTMEAAAAATAHAAAACjEyLzMxLzIwMTMIAAAACjEyLzMxLzIwMTMJAAAAATBL7cIO6cjbCKMLoh3pyNsILUNJUS5UU0U6NjUwMS5JUV9SRVRVUk5fQVNTRVRTLjEwMDAuMTIvMzEvMjAxOAEAAACbLQIAAgAAAAY0LjUxODIBCAAAAAUAAAABMQEAAAAKMTk2OTkwMzI5MQMAAAACNzkCAAAABDQxNzgEAAAAATAHAAAACjEyLzMxLzIwMTgIAAAACTMvMzEvMjAxOAkAAAABMEvtwg7pyNsIowuiHenI2wgoQ0lRLlRTRTo2MzI2LklRX0FSX1RVUk5TLjEwMDAuMTIvMzEvMjAxNwEAAAAZVwQAAgAAAAgxLjk1NzEyMQEIAAAABQAAAAExAQAAAAox</t>
  </si>
  <si>
    <t>ODc5NTk0OTQyAwAAAAI3OQIAAAAENDAwMQQAAAABMAcAAAAKMTIvMzEvMjAxNwgAAAAKMTIvMzEvMjAxNwkAAAABMEvtwg7pyNsIowuiHenI2wgvQ0lRLk5ZU0U6VEVYLklRX0lOVkVOVE9SWV9UVVJOUy4xMDAwLjEyLzMxLzIwMjEBAAAADrMEAAIAAAAINC4zOTU1MzMBCAAAAAUAAAABMQEAAAALLTIwNjE2MzE2MjkDAAAAAzE2MAIAAAAENDA4MgQAAAABMAcAAAAKMTIvMzEvMjAyMQgAAAAKMTIvMzEvMjAyMQkAAAABMEvtwg7pyNsIowuiHenI2wgrQ0lRLk5ZU0U6Q0FULklRX0FTU0VUX1RVUk5TLjEwMDAuMTIvMzEvMjAxNwEAAAAy9QMAAgAAAAgwLjU5OTUwMQEIAAAABQAAAAExAQAAAAoyMDE1ODY5MjE3AwAAAAMxNjACAAAABDQxNzcEAAAAATAHAAAACjEyLzMxLzIwMTcIAAAACjEyLzMxLzIwMTcJAAAAATBL7cIO6cjbCKMLoh3pyNsIKENJUS5OWVNFOkNBVC5JUV9BUl9UVVJOUy4xMDAwLjEyLzMxLzIwMjEBAAAAMvUDAAIAAAAINi4yNTUzMzgBCAAAAAUAAAABMQEAAAALLTIwNjA4ODE5NDEDAAAAAzE2MAIAAAAENDAwMQQAAAABMAcAAAAKMTIvMzEvMjAyMQgAAAAKMTIvMzEvMjAyMQkAAAABMEvtwg7pyNsIowuiHenI2wgpQ0lRLk5ZU0U6Q05ISS5JUV9BUl9UVVJOUy4xMDAwLjEyLzMxLzIwMTkBAAAATmIZBgIAAAAJNjQuMTY5MzI1AQgAAAAFAAAAATEBAAAACy0yMTA5Nzg1ODMyAwAAAAMx</t>
  </si>
  <si>
    <t>NjACAAAABDQwMDEEAAAAATAHAAAACjEyLzMxLzIwMTkIAAAACjEyLzMxLzIwMTkJAAAAATBL7cIO6cjbCKMLoh3pyNsIK0NJUS5OWVNFOkNBVC5JUV9BU1NFVF9UVVJOUy4xMDAwLjEyLzMxLzIwMTgBAAAAMvUDAAIAAAAIMC43MDM5NTEBCAAAAAUAAAABMQEAAAAKMjA4MDY0ODE0MwMAAAADMTYwAgAAAAQ0MTc3BAAAAAEwBwAAAAoxMi8zMS8yMDE4CAAAAAoxMi8zMS8yMDE4CQAAAAEwS+3CDunI2wijC6Id6cjbCDNDSVEuVFNFOjY1MDEuSVFfQ1VSUkVOVF9SQVRJTy4xMDAwLjEyLzMwLzIwMTYuLi5VU0QBAAAAmy0CAAIAAAAIMS4xNzU4NzEBCAAAAAUAAAABMQEAAAAKMTc5NzU1NDQ1MQMAAAACNzkCAAAABDQwMzAEAAAAATAHAAAACjEyLzMwLzIwMTYIAAAACTMvMzEvMjAxNgkAAAABMEvtwg7pyNsIowuiHenI2wgzQ0lRLlRTRTo2NTAxLklRX0VCSVREQV9NQVJHSU4uMTAwMC4xMi8zMS8yMDIwLi4uVVNEAQAAAJstAgACAAAABzEwLjkxODIBCAAAAAUAAAABMQEAAAALLTIxMjA1NTc0ODYDAAAAAjc5AgAAAAQ0MDQ3BAAAAAEwBwAAAAoxMi8zMS8yMDIwCAAAAAkzLzMxLzIwMjAJAAAAATBL7cIO6cjbCKMLoh3pyNsINUNJUS5OWVNFOlRFWC5JUV9ORVRfREVCVF9FQklUREEuMTAwMC4xMi8zMC8yMDE2Li4uVVNEAQAAAA6zBAACAAAACDMuNTQ5MTY2AQgAAAAFAAAAATEBAAAACjE4NzQ4MzI2NjMD</t>
  </si>
  <si>
    <t>AAAAAzE2MAIAAAAENDE5MwQAAAABMAcAAAAKMTIvMzAvMjAxNggAAAAKMTIvMzEvMjAxNQkAAAABMEvtwg7pyNsIowuiHenI2wguQ0lRLlNIU0U6NjAwMDMxLklRX0VCSVRfTUFSR0lOLjEwMDAuMTIvMzEvMjAxOAEAAAAvUFkAAgAAAAcxMy41NTkxAQgAAAAFAAAAATEBAAAACjIwMzAxMjgyMjkDAAAAAjMyAgAAAAQ0MDUzBAAAAAEwBwAAAAoxMi8zMS8yMDE4CAAAAAoxMi8zMS8yMDE4CQAAAAEwS+3CDunI2wijC6Id6cjbCDNDSVEuVFNFOjYzMjYuSVFfQ1VSUkVOVF9SQVRJTy4xMDAwLjEyLzMxLzIwMTMuLi5VU0QBAAAAGVcEAAIAAAAIMS43MDE1NTIBCAAAAAUAAAABMQEAAAAKMTc0MzU2NTcyOQMAAAACNzkCAAAABDQwMzAEAAAAATAHAAAACjEyLzMxLzIwMTMIAAAACTMvMzEvMjAxMwkAAAABMEvtwg7pyNsIowuiHenI2wgqQ0lRLk5ZU0U6REUuSVFfQVNTRVRfVFVSTlMuMTAwMC4xMi8zMS8yMDE0AQAAAIAPBAACAAAACDAuNTk2NTY3AQgAAAAFAAAAATEBAAAACjE4MjI5Njg2ODUDAAAAAzE2MAIAAAAENDE3NwQAAAABMAcAAAAKMTIvMzEvMjAxNAgAAAAKMTAvMzEvMjAxNAkAAAABMNSWxg7pyNsIqHykHenI2wgzQ0lRLk5ZU0U6VEVYLklRX0VCSVREQV9NQVJHSU4uMTAwMC4xMi8zMS8yMDIwLi4uVVNEAQAAAA6zBAACAAAABjMuOTc1NAEIAAAABQAAAAExAQAAAAstMjA2MTYzMTYzOAMAAAAD</t>
  </si>
  <si>
    <t>MTYwAgAAAAQ0MDQ3BAAAAAEwBwAAAAoxMi8zMS8yMDIwCAAAAAoxMi8zMS8yMDIwCQAAAAEwS+3CDunI2wijC6Id6cjbCDBDSVEuTllTRTpERS5JUV9RVUlDS19SQVRJTy4xMDAwLjEyLzMwLzIwMTYuLi5VU0QBAAAAgA8EAAIAAAAIMS45NzQ4MzgBCAAAAAUAAAABMQEAAAAKMTkzNjAwNDk3OAMAAAADMTYwAgAAAAQ0MTIxBAAAAAEwBwAAAAoxMi8zMC8yMDE2CAAAAAoxMC8zMC8yMDE2CQAAAAEwzV7FDunI2whgJqgd6cjbCDBDSVEuTllTRTpURVguSVFfRUJJVERBX0lOVC4xMDAwLjEyLzMxLzIwMTQuLi5VU0QBAAAADrMEAAIAAAAINC4wNzI1MzQBCAAAAAUAAAABMQEAAAAKMTgyOTU4MjA0NwMAAAADMTYwAgAAAAQ0MTkwBAAAAAEwBwAAAAoxMi8zMS8yMDE0CAAAAAoxMi8zMS8yMDE0CQAAAAEwS+3CDunI2wijC6Id6cjbCDpDSVEuTkFTREFRQ006VE9STy5JUV9ORVRfREVCVF9FQklUREEuMTAwMC4xMi8zMC8yMDE2Li4uVVNEAQAAAHl7NmwDAAAAAABL7cIO6cjbCKMLoh3pyNsINkNJUS5OQVNEQVFDTTpUT1JPLklRX1FVSUNLX1JBVElPLjEwMDAuMTIvMzEvMjAxNC4uLlVTRAEAAAB5ezZsAwAAAAAAS+3CDunI2wijC6Id6cjbCDVDSVEuU0hTRTo2MDAwMzEuSVFfR1JPU1NfTUFSR0lOLjEwMDAuMTIvMzEvMjAyMC4uLlVTRAEAAAAvUFkAAgAAAAcyOS45OTYxAQgAAAAFAAAAATEBAAAACy0yMTAy</t>
  </si>
  <si>
    <t>MDgxMDE3AwAAAAIzMgIAAAAENDA3NAQAAAABMAcAAAAKMTIvMzEvMjAyMAgAAAAKMTIvMzEvMjAyMAkAAAABMEvtwg7pyNsIowuiHenI2wgxQ0lRLlRTRTo2MzI2LklRX1RPVEFMX0RFQlRfRVFVSVRZLjEwMDAuMTIvMzEvMjAxNQEAAAAZVwQAAgAAAAc2My4wODY0AQgAAAAFAAAAATEBAAAACjE4Nzk1OTQ5NDgDAAAAAjc5AgAAAAQ0MDM0BAAAAAEwBwAAAAoxMi8zMS8yMDE1CAAAAAoxMi8zMS8yMDE1CQAAAAEwS+3CDunI2wijC6Id6cjbCDRDSVEuTllTRTpBR0NPLklRX0NVUlJFTlRfUkFUSU8uMTAwMC4xMi8zMS8yMDE3Li4uVVNEAQAAAE/YBAACAAAACDEuMzY4NjMzAQgAAAAFAAAAATEBAAAACjIwMTgzNjA4MjMDAAAAAzE2MAIAAAAENDAzMAQAAAABMAcAAAAKMTIvMzEvMjAxNwgAAAAKMTIvMzEvMjAxNwkAAAABMEvtwg7pyNsIowuiHenI2wgzQ0lRLk5ZU0U6QUdDTy5JUV9UT1RBTF9ERUJUX0NBUElUQUwuMTAwMC4xMi8zMS8yMDIxAQAAAE/YBAACAAAABzMyLjY3OTEBCAAAAAUAAAABMQEAAAALLTIwNTkwMTI1NDUDAAAAAzE2MAIAAAAENDE4NgQAAAABMAcAAAAKMTIvMzEvMjAyMQgAAAAKMTIvMzEvMjAyMQkAAAABMEvtwg7pyNsIowuiHenI2wgrQ0lRLlRTRTo2MzI2LklRX0FTU0VUX1RVUk5TLjEwMDAuMTIvMzEvMjAxNQEAAAAZVwQAAwAAAAAAS+3CDunI2wijC6Id6cjbCDNDSVEuTllT</t>
  </si>
  <si>
    <t>RTpDTkhJLklRX0dST1NTX01BUkdJTi4xMDAwLjEyLzMxLzIwMTcuLi5VU0QBAAAATmIZBgIAAAAHMTYuODAwOAEIAAAABQAAAAExAQAAAAoyMDE5MzMzODk4AwAAAAMxNjACAAAABDQwNzQEAAAAATAHAAAACjEyLzMxLzIwMTcIAAAACjEyLzMxLzIwMTcJAAAAATBL7cIO6cjbCKMLoh3pyNsILUNJUS5OU0VJOk0mTS5JUV9SRVRVUk5fRVFVSVRZLjEwMDAuMTIvMzAvMjAxNgEAAABCZw0AAgAAAAcxMS4wNzk4AQgAAAAFAAAAATEBAAAACjE4NDkxODIyNjIDAAAAAjcyAgAAAAQ0MTI4BAAAAAEwBwAAAAoxMi8zMC8yMDE2CAAAAAkzLzMxLzIwMTYJAAAAATBL7cIO6cjbCKMLoh3pyNsIM0NJUS5OWVNFOkNOSEkuSVFfVE9UQUxfREVCVF9DQVBJVEFMLjEwMDAuMTIvMzEvMjAxOAEAAABOYhkGAgAAAAc4Mi43NjA3AQgAAAAFAAAAATEBAAAACjIwODI5NDcxNzADAAAAAzE2MAIAAAAENDE4NgQAAAABMAcAAAAKMTIvMzEvMjAxOAgAAAAKMTIvMzEvMjAxOAkAAAABMEvtwg7pyNsIowuiHenI2wgwQ0lRLk5ZU0U6REUuSVFfUVVJQ0tfUkFUSU8uMTAwMC4xMi8zMS8yMDIyLi4uVVNEAQAAAIAPBAACAAAACDEuNzQwMDUxAQgAAAAFAAAAATEBAAAACy0yMDY1Mzg4NDY4AwAAAAMxNjACAAAABDQxMjEEAAAAATAHAAAACjEyLzMxLzIwMjIIAAAACjEwLzMwLzIwMjIJAAAAATBL7cIO6cjbCKMLoh3pyNsIM0NJUS5O</t>
  </si>
  <si>
    <t>WVNFOkNOSEkuSVFfVE9UQUxfREVCVF9DQVBJVEFMLjEwMDAuMTIvMzEvMjAyMgEAAABOYhkGAgAAAAc3Ni45NzY4AQgAAAAFAAAAATEBAAAACy0yMDU5MDEyNTg0AwAAAAMxNjACAAAABDQxODYEAAAAATAHAAAACjEyLzMxLzIwMjIIAAAACjEyLzMxLzIwMjIJAAAAATDUlsYO6cjbCGAmqB3pyNsIMUNJUS5OWVNFOkRFLklRX1RPVEFMX0RFQlRfQ0FQSVRBTC4xMDAwLjEyLzMwLzIwMTYBAAAAgA8EAAIAAAAHODQuNDg1NQEIAAAABQAAAAExAQAAAAoxOTM2MDA0OTc4AwAAAAMxNjACAAAABDQxODYEAAAAATAHAAAACjEyLzMwLzIwMTYIAAAACjEwLzMwLzIwMTYJAAAAATDUlsYO6cjbCP/tph3pyNsINkNJUS5OQVNEQVFDTTpUT1JPLklRX1FVSUNLX1JBVElPLjEwMDAuMTIvMzEvMjAxOS4uLlVTRAEAAAB5ezZsAwAAAAAAS+3CDunI2wijC6Id6cjbCCtDSVEuTllTRTpURVguSVFfQVNTRVRfVFVSTlMuMTAwMC4xMi8zMS8yMDEzAQAAAA6zBAACAAAACDEuMDY2NjM0AQgAAAAFAAAAATEBAAAACjE3NzcyNzk2MTMDAAAAAzE2MAIAAAAENDE3NwQAAAABMAcAAAAKMTIvMzEvMjAxMwgAAAAKMTIvMzEvMjAxMwkAAAABMEvtwg7pyNsIowuiHenI2wg0Q0lRLk5ZU0U6REUuSVFfTkVUX0RFQlRfRUJJVERBLjEwMDAuMTIvMzEvMjAyMi4uLlVTRAEAAACADwQAAgAAAAg0LjQ1MjUyMQEIAAAABQAAAAExAQAAAAst</t>
  </si>
  <si>
    <t>MjA2NTM4ODQ2OAMAAAADMTYwAgAAAAQ0MTkzBAAAAAEwBwAAAAoxMi8zMS8yMDIyCAAAAAoxMC8zMC8yMDIyCQAAAAEwS+3CDunI2wijC6Id6cjbCDFDSVEuTllTRTpERS5JUV9UT1RBTF9ERUJUX0NBUElUQUwuMTAwMC4xMi8zMS8yMDE3AQAAAIAPBAACAAAABzgwLjc1NTQBCAAAAAUAAAABMQEAAAAKMTk5Njk5ODcwNgMAAAADMTYwAgAAAAQ0MTg2BAAAAAEwBwAAAAoxMi8zMS8yMDE3CAAAAAoxMC8yOS8yMDE3CQAAAAEwS+3CDunI2wijC6Id6cjbCDRDSVEuTllTRTpERS5JUV9ORVRfREVCVF9FQklUREEuMTAwMC4xMi8zMS8yMDIwLi4uVVNEAQAAAIAPBAACAAAACDcuMDE0NzE2AQgAAAAFAAAAATEBAAAACy0yMTE2Nzg1MDY5AwAAAAMxNjACAAAABDQxOTMEAAAAATAHAAAACjEyLzMxLzIwMjAIAAAACTExLzEvMjAyMAkAAAABMEvtwg7pyNsIowuiHenI2wgpQ0lRLk5ZU0U6Q0FULklRX05JX01BUkdJTi4xMDAwLjEyLzMxLzIwMTgBAAAAMvUDAAIAAAAHMTEuMjMzMQEIAAAABQAAAAExAQAAAAoyMDgwNjQ4MTQzAwAAAAMxNjACAAAABDQwOTQEAAAAATAHAAAACjEyLzMxLzIwMTgIAAAACjEyLzMxLzIwMTgJAAAAATBL7cIO6cjbCKMLoh3pyNsILUNJUS5OWVNFOlRFWC5JUV9SRVRVUk5fQVNTRVRTLjEwMDAuMTIvMzEvMjAyMAEAAAAOswQAAgAAAAYxLjQ1NzIBCAAAAAUAAAABMQEAAAALLTIwNjE2</t>
  </si>
  <si>
    <t>MzE2MzgDAAAAAzE2MAIAAAAENDE3OAQAAAABMAcAAAAKMTIvMzEvMjAyMAgAAAAKMTIvMzEvMjAyMAkAAAABMEvtwg7pyNsIowuiHenI2wguQ0lRLlNIU0U6NjAwMDMxLklRX0FTU0VUX1RVUk5TLjEwMDAuMTIvMzEvMjAxMwEAAAAvUFkAAgAAAAgwLjU4MTc1MgEIAAAABQAAAAExAQAAAAoxNzI5NTQ1Njc2AwAAAAIzMgIAAAAENDE3NwQAAAABMAcAAAAKMTIvMzEvMjAxMwgAAAAKMTIvMzEvMjAxMwkAAAABMEvtwg7pyNsIowuiHenI2wgyQ0lRLk5ZU0U6REUuSVFfQ1VSUkVOVF9SQVRJTy4xMDAwLjEyLzMxLzIwMjEuLi5VU0QBAAAAgA8EAAIAAAAIMi4xOTM3ODEBCAAAAAUAAAABMQEAAAALLTIwNjUzODg0OTUDAAAAAzE2MAIAAAAENDAzMAQAAAABMAcAAAAKMTIvMzEvMjAyMQgAAAAKMTAvMzEvMjAyMQkAAAABMEvtwg7pyNsIowuiHenI2wgrQ0lRLlRTRTo2NTAxLklRX0VCSVRfTUFSR0lOLjEwMDAuMTIvMzEvMjAxOQEAAACbLQIAAgAAAAY3Ljk2MzMBCAAAAAUAAAABMQEAAAAKMjA2MjkzODAyMwMAAAACNzkCAAAABDQwNTMEAAAAATAHAAAACjEyLzMxLzIwMTkIAAAACTMvMzEvMjAxOQkAAAABMEvtwg7pyNsIowuiHenI2wgtQ0lRLk5TRUk6TSZNLklRX1JFVFVSTl9BU1NFVFMuMTAwMC4xMi8zMC8yMDE2AQAAAEJnDQACAAAABjUuMTY5NwEIAAAABQAAAAExAQAAAAoxODQ5MTgyMjYyAwAAAAI3</t>
  </si>
  <si>
    <t>MgIAAAAENDE3OAQAAAABMAcAAAAKMTIvMzAvMjAxNggAAAAJMy8zMS8yMDE2CQAAAAEwS+3CDunI2wijC6Id6cjbCDBDSVEuTllTRTpBR0NPLklRX0lOVkVOVE9SWV9UVVJOUy4xMDAwLjEyLzMxLzIwMTkBAAAAT9gEAAIAAAAGMy41Mzk3AQgAAAAFAAAAATEBAAAACy0yMTEwNDU3Mjg4AwAAAAMxNjACAAAABDQwODIEAAAAATAHAAAACjEyLzMxLzIwMTkIAAAACjEyLzMxLzIwMTkJAAAAATBL7cIO6cjbCFnToB3pyNsIKUNJUS5OWVNFOkNBVC5JUV9OSV9NQVJHSU4uMTAwMC4xMi8zMS8yMDEzAQAAADL1AwACAAAABjYuODA3OAEIAAAABQAAAAExAQAAAAoxNzc2NDQyMTAyAwAAAAMxNjACAAAABDQwOTQEAAAAATAHAAAACjEyLzMxLzIwMTMIAAAACjEyLzMxLzIwMTMJAAAAATBL7cIO6cjbCFnToB3pyNsILkNJUS5OWVNFOkNOSEkuSVFfUkVUVVJOX0FTU0VUUy4xMDAwLjEyLzMxLzIwMTMBAAAATmIZBgIAAAAGMi40MDI5AQgAAAAFAAAAATEBAAAACjE4MjE2ODc2MjADAAAAAzE2MAIAAAAENDE3OAQAAAABMAcAAAAKMTIvMzEvMjAxMwgAAAAKMTIvMzEvMjAxMwkAAAABMNSWxg7pyNsIYCaoHenI2wgtQ0lRLk5TRUk6TSZNLklRX1JFVFVSTl9FUVVJVFkuMTAwMC4xMi8zMS8yMDE5AQAAAEJnDQACAAAABzEyLjg4ODIBCAAAAAUAAAABMQEAAAAKMjA0NDk0MTQxMAMAAAACNzICAAAABDQxMjgEAAAAATAH</t>
  </si>
  <si>
    <t>AAAACjEyLzMxLzIwMTkIAAAACTMvMzEvMjAxOQkAAAABMEvtwg7pyNsIWdOgHenI2wgpQ0lRLlRTRTo2MzI2LklRX05JX01BUkdJTi4xMDAwLjEyLzMxLzIwMTQBAAAAGVcEAAIAAAAGOC43ODI3AQgAAAAFAAAAATEBAAAACjE3ODI0NDYzNTUDAAAAAjc5AgAAAAQ0MDk0BAAAAAEwBwAAAAoxMi8zMS8yMDE0CAAAAAkzLzMxLzIwMTQJAAAAATBL7cIO6cjbCFnToB3pyNsILUNJUS5OWVNFOkNBVC5JUV9SRVRVUk5fQVNTRVRTLjEwMDAuMTIvMzEvMjAxNQEAAAAy9QMAAgAAAAYzLjU3MjMBCAAAAAUAAAABMQEAAAAKMTg3NDUyNDQ1MwMAAAADMTYwAgAAAAQ0MTc4BAAAAAEwBwAAAAoxMi8zMS8yMDE1CAAAAAoxMi8zMS8yMDE1CQAAAAEwS+3CDunI2whZ06Ad6cjbCCtDSVEuVFNFOjYzMjYuSVFfRUJJVF9NQVJHSU4uMTAwMC4xMi8zMS8yMDE1AQAAABlXBAACAAAABzEzLjQ5NzYBCAAAAAUAAAABMQEAAAAKMTg3OTU5NDk0OAMAAAACNzkCAAAABDQwNTMEAAAAATAHAAAACjEyLzMxLzIwMTUIAAAACjEyLzMxLzIwMTUJAAAAATBL7cIO6cjbCFnToB3pyNsIMUNJUS5UU0U6NjMyNi5JUV9RVUlDS19SQVRJTy4xMDAwLjEyLzMxLzIwMTUuLi5VU0QBAAAAGVcEAAIAAAAIMS4yNDEwNzYBCAAAAAUAAAABMQEAAAAKMTg3OTU5NDk0OAMAAAACNzkCAAAABDQxMjEEAAAAATAHAAAACjEyLzMxLzIwMTUIAAAACjEy</t>
  </si>
  <si>
    <t>LzMxLzIwMTUJAAAAATBL7cIO6cjbCFnToB3pyNsIMUNJUS5UU0U6NjUwMS5JUV9UT1RBTF9ERUJUX0VRVUlUWS4xMDAwLjEyLzMxLzIwMjEBAAAAmy0CAAIAAAAHNTMuNzczNgEIAAAABQAAAAExAQAAAAstMjA4ODgyMTY0OQMAAAACNzkCAAAABDQwMzQEAAAAATAHAAAACjEyLzMxLzIwMjEIAAAACTMvMzEvMjAyMQkAAAABMEvtwg7pyNsIWdOgHenI2wgyQ0lRLk5ZU0U6QUdDTy5JUV9UT1RBTF9ERUJUX0VRVUlUWS4xMDAwLjEyLzMxLzIwMTQBAAAAT9gEAAIAAAAHMzEuMjI0NwEIAAAABQAAAAExAQAAAAoxODI5OTUwOTc4AwAAAAMxNjACAAAABDQwMzQEAAAAATAHAAAACjEyLzMxLzIwMTQIAAAACjEyLzMxLzIwMTQJAAAAATBL7cIO6cjbCFnToB3pyNsIM0NJUS5OWVNFOkNOSEkuSVFfVE9UQUxfREVCVF9DQVBJVEFMLjEwMDAuMTIvMzEvMjAyMAEAAABOYhkGAgAAAAc4NC4wNzU4AQgAAAAFAAAAATEBAAAACy0yMDU5MDEyNTM2AwAAAAMxNjACAAAABDQxODYEAAAAATAHAAAACjEyLzMxLzIwMjAIAAAACjEyLzMxLzIwMjAJAAAAATBL7cIO6cjbCFnToB3pyNsIMkNJUS5UU0U6NjMyNi5JUV9UT1RBTF9ERUJUX0NBUElUQUwuMTAwMC4xMi8zMS8yMDE4AQAAABlXBAACAAAABzM3LjA5NjUBCAAAAAUAAAABMQEAAAAKMjAyMzA1NjA5NwMAAAACNzkCAAAABDQxODYEAAAAATAHAAAACjEyLzMxLzIwMTgI</t>
  </si>
  <si>
    <t>AAAACjEyLzMxLzIwMTgJAAAAATBL7cIO6cjbCFnToB3pyNsILkNJUS5OWVNFOkRFLklRX0lOVkVOVE9SWV9UVVJOUy4xMDAwLjEyLzMxLzIwMjABAAAAgA8EAAIAAAAHNC4yNzU1NgEIAAAABQAAAAExAQAAAAstMjExNjc4NTA2OQMAAAADMTYwAgAAAAQ0MDgyBAAAAAEwBwAAAAoxMi8zMS8yMDIwCAAAAAkxMS8xLzIwMjAJAAAAATBL7cIO6cjbCFnToB3pyNsIKENJUS5OWVNFOkNBVC5JUV9BUl9UVVJOUy4xMDAwLjEyLzMwLzIwMTYBAAAAMvUDAAIAAAAINi4xNDE3NjQBCAAAAAUAAAABMQEAAAAKMTg3NDUyNDQ1MwMAAAADMTYwAgAAAAQ0MDAxBAAAAAEwBwAAAAoxMi8zMC8yMDE2CAAAAAoxMi8zMS8yMDE1CQAAAAEwS+3CDunI2whZ06Ad6cjbCDBDSVEuTllTRTpERS5JUV9UT1RBTF9ERUJUX0VRVUlUWS4xMDAwLjEyLzMxLzIwMjABAAAAgA8EAAIAAAAIMzU4LjQwNTQBCAAAAAUAAAABMQEAAAALLTIxMTY3ODUwNjkDAAAAAzE2MAIAAAAENDAzNAQAAAABMAcAAAAKMTIvMzEvMjAyMAgAAAAJMTEvMS8yMDIwCQAAAAEw1JbGDunI2wiEtaUd6cjbCDBDSVEuU0hTRTo2MDAwMzEuSVFfUkVUVVJOX0FTU0VUUy4xMDAwLjEyLzMxLzIwMTgBAAAAL1BZAAIAAAAGNy4xNjY4AQgAAAAFAAAAATEBAAAACjIwMzAxMjgyMjkDAAAAAjMyAgAAAAQ0MTc4BAAAAAEwBwAAAAoxMi8zMS8yMDE4CAAAAAoxMi8zMS8y</t>
  </si>
  <si>
    <t>MDE4CQAAAAEwS+3CDunI2whZ06Ad6cjbCDNDSVEuTllTRTpBR0NPLklRX1RPVEFMX0RFQlRfQ0FQSVRBTC4xMDAwLjEyLzMxLzIwMTQBAAAAT9gEAAIAAAAHMjMuNzk0OAEIAAAABQAAAAExAQAAAAoxODI5OTUwOTc4AwAAAAMxNjACAAAABDQxODYEAAAAATAHAAAACjEyLzMxLzIwMTQIAAAACjEyLzMxLzIwMTQJAAAAATBL7cIO6cjbCFnToB3pyNsIMkNJUS5OWVNFOkNOSEkuSVFfUVVJQ0tfUkFUSU8uMTAwMC4xMi8zMS8yMDE5Li4uVVNEAQAAAE5iGQYCAAAACDIuNjY2NzAyAQgAAAAFAAAAATEBAAAACy0yMTA5Nzg1ODMyAwAAAAMxNjACAAAABDQxMjEEAAAAATAHAAAACjEyLzMxLzIwMTkIAAAACjEyLzMxLzIwMTkJAAAAATBL7cIO6cjbCFnToB3pyNsILkNJUS5TSFNFOjYwMDAzMS5JUV9FQklUX01BUkdJTi4xMDAwLjEyLzMxLzIwMjEBAAAAL1BZAAIAAAAHMTIuMjc3NwEIAAAABQAAAAExAQAAAAstMjA1MjU1OTQ3NgMAAAACMzICAAAABDQwNTMEAAAAATAHAAAACjEyLzMxLzIwMjEIAAAACjEyLzMxLzIwMjEJAAAAATBL7cIO6cjbCFnToB3pyNsINUNJUS5OU0VJOk0mTS5JUV9ORVRfREVCVF9FQklUREEuMTAwMC4xMi8zMS8yMDIxLi4uVVNEAQAAAEJnDQACAAAACDQuMjM0ODQ1AQgAAAAFAAAAATEBAAAACy0yMDg5NzQ0MDIwAwAAAAI3MgIAAAAENDE5MwQAAAABMAcAAAAKMTIvMzEvMjAyMQgA</t>
  </si>
  <si>
    <t>AAAJMy8zMS8yMDIxCQAAAAEwS+3CDunI2whZ06Ad6cjbCDBDSVEuTllTRTpERS5JUV9UT1RBTF9ERUJUX0VRVUlUWS4xMDAwLjEyLzMxLzIwMjEBAAAAgA8EAAIAAAAIMjY0Ljg2MzgBCAAAAAUAAAABMQEAAAALLTIwNjUzODg0OTUDAAAAAzE2MAIAAAAENDAzNAQAAAABMAcAAAAKMTIvMzEvMjAyMQgAAAAKMTAvMzEvMjAyMQkAAAABMEvtwg7pyNsIWdOgHenI2wgwQ0lRLk5ZU0U6VEVYLklRX0VCSVREQV9JTlQuMTAwMC4xMi8zMS8yMDE3Li4uVVNEAQAAAA6zBAACAAAACDQuNDU1MzU3AQgAAAAFAAAAATEBAAAACjIwMTQyNzY5NTIDAAAAAzE2MAIAAAAENDE5MAQAAAABMAcAAAAKMTIvMzEvMjAxNwgAAAAKMTIvMzEvMjAxNwkAAAABMEvtwg7pyNsIWdOgHenI2wgzQ0lRLk5ZU0U6QUdDTy5JUV9HUk9TU19NQVJHSU4uMTAwMC4xMi8zMS8yMDE4Li4uVVNEAQAAAE/YBAACAAAABzIxLjM1MDUBCAAAAAUAAAABMQEAAAAKMjA4MjQ5NzcxMwMAAAADMTYwAgAAAAQ0MDc0BAAAAAEwBwAAAAoxMi8zMS8yMDE4CAAAAAoxMi8zMS8yMDE4CQAAAAEwS+3CDunI2whZ06Ad6cjbCDJDSVEuTllTRTpDQVQuSVFfR1JPU1NfTUFSR0lOLjEwMDAuMTIvMzEvMjAxOC4uLlVTRAEAAAAy9QMAAgAAAAYyNy4yMzQBCAAAAAUAAAABMQEAAAAKMjA4MDY0ODE0MwMAAAADMTYwAgAAAAQ0MDc0BAAAAAEwBwAAAAoxMi8zMS8y</t>
  </si>
  <si>
    <t>MDE4CAAAAAoxMi8zMS8yMDE4CQAAAAEwS+3CDunI2whZ06Ad6cjbCChDSVEuTlNFSTpNJk0uSVFfQVJfVFVSTlMuMTAwMC4xMi8zMS8yMDIxAQAAAEJnDQACAAAACTExLjM0NTk1NgEIAAAABQAAAAExAQAAAAstMjA4OTc0NDAyMAMAAAACNzICAAAABDQwMDEEAAAAATAHAAAACjEyLzMxLzIwMjEIAAAACTMvMzEvMjAyMQkAAAABMEvtwg7pyNsIWdOgHenI2wgyQ0lRLk5ZU0U6VEVYLklRX0dST1NTX01BUkdJTi4xMDAwLjEyLzMxLzIwMTcuLi5VU0QBAAAADrMEAAIAAAAHMjAuMjI1NgEIAAAABQAAAAExAQAAAAoyMDE0Mjc2OTUyAwAAAAMxNjACAAAABDQwNzQEAAAAATAHAAAACjEyLzMxLzIwMTcIAAAACjEyLzMxLzIwMTcJAAAAATBL7cIO6cjbCFnToB3pyNsIK0NJUS5UU0U6NjMyNi5JUV9FQklUX01BUkdJTi4xMDAwLjEyLzMxLzIwMTkBAAAAGVcEAAIAAAAHMTAuOTAzMgEIAAAABQAAAAExAQAAAAoyMDg1Mjg4MjAxAwAAAAI3OQIAAAAENDA1MwQAAAABMAcAAAAKMTIvMzEvMjAxOQgAAAAKMTIvMzEvMjAxOQkAAAABMEvtwg7pyNsIWdOgHenI2wg0Q0lRLk5ZU0U6Q05ISS5JUV9DVVJSRU5UX1JBVElPLjEwMDAuMTIvMzEvMjAxOC4uLlVTRAEAAABOYhkGAgAAAAczLjM3Mjc2AQgAAAAFAAAAATEBAAAACjIwODI5NDcxNzADAAAAAzE2MAIAAAAENDAzMAQAAAABMAcAAAAKMTIvMzEvMjAxOAgAAAAK</t>
  </si>
  <si>
    <t>MTIvMzEvMjAxOAkAAAABMEvtwg7pyNsIWdOgHenI2wguQ0lRLk5ZU0U6Q05ISS5JUV9SRVRVUk5fQVNTRVRTLjEwMDAuMTIvMzEvMjAyMgEAAABOYhkGAgAAAAY0LjA3NjcBCAAAAAUAAAABMQEAAAALLTIwNTkwMTI1ODQDAAAAAzE2MAIAAAAENDE3OAQAAAABMAcAAAAKMTIvMzEvMjAyMggAAAAKMTIvMzEvMjAyMgkAAAABMEvtwg7pyNsIWdOgHenI2wgqQ0lRLk5ZU0U6REUuSVFfRUJJVF9NQVJHSU4uMTAwMC4xMi8zMS8yMDE0AQAAAIAPBAACAAAABzEzLjk5ODYBCAAAAAUAAAABMQEAAAAKMTgyMjk2ODY4NQMAAAADMTYwAgAAAAQ0MDUzBAAAAAEwBwAAAAoxMi8zMS8yMDE0CAAAAAoxMC8zMS8yMDE0CQAAAAEw1JbGDunI2wiofKQd6cjbCClDSVEuTlNFSTpNJk0uSVFfTklfTUFSR0lOLjEwMDAuMTIvMzEvMjAxOQEAAABCZw0AAgAAAAY1LjAzMTcBCAAAAAUAAAABMQEAAAAKMjA0NDk0MTQxMAMAAAACNzICAAAABDQwOTQEAAAAATAHAAAACjEyLzMxLzIwMTkIAAAACTMvMzEvMjAxOQkAAAABMEvtwg7pyNsIWdOgHenI2wgwQ0lRLk5ZU0U6QUdDTy5JUV9JTlZFTlRPUllfVFVSTlMuMTAwMC4xMi8zMS8yMDEzAQAAAE/YBAACAAAABzQuNTE1MTEBCAAAAAUAAAABMQEAAAAKMTc3ODE4NTA4OAMAAAADMTYwAgAAAAQ0MDgyBAAAAAEwBwAAAAoxMi8zMS8yMDEzCAAAAAoxMi8zMS8yMDEzCQAAAAEwS+3C</t>
  </si>
  <si>
    <t>DunI2whZ06Ad6cjbCDZDSVEuTllTRTpDTkhJLklRX05FVF9ERUJUX0VCSVREQS4xMDAwLjEyLzMxLzIwMTkuLi5VU0QBAAAATmIZBgIAAAAIOC4wMDk1ODkBCAAAAAUAAAABMQEAAAALLTIxMDk3ODU4MzIDAAAAAzE2MAIAAAAENDE5MwQAAAABMAcAAAAKMTIvMzEvMjAxOQgAAAAKMTIvMzEvMjAxOQkAAAABMEvtwg7pyNsIWdOgHenI2wg1Q0lRLlRTRTo2MzI2LklRX05FVF9ERUJUX0VCSVREQS4xMDAwLjEyLzMxLzIwMTguLi5VU0QBAAAAGVcEAAIAAAAIMi4zMTY0OTMBCAAAAAUAAAABMQEAAAAKMjAyMzA1NjA5NwMAAAACNzkCAAAABDQxOTMEAAAAATAHAAAACjEyLzMxLzIwMTgIAAAACjEyLzMxLzIwMTgJAAAAATBL7cIO6cjbCFnToB3pyNsINUNJUS5UU0U6NjUwMS5JUV9ORVRfREVCVF9FQklUREEuMTAwMC4xMi8zMS8yMDE3Li4uVVNEAQAAAJstAgACAAAACDAuMDMxOTUyAQgAAAAFAAAAATEBAAAACjE5NjMzMTU5MDADAAAAAjc5AgAAAAQ0MTkzBAAAAAEwBwAAAAoxMi8zMS8yMDE3CAAAAAkzLzMxLzIwMTcJAAAAATBL7cIO6cjbCFnToB3pyNsILUNJUS5OU0VJOk0mTS5JUV9SRVRVUk5fRVFVSVRZLjEwMDAuMTIvMzEvMjAyMQEAAABCZw0AAgAAAAY3LjUzMDgBCAAAAAUAAAABMQEAAAALLTIwODk3NDQwMjADAAAAAjcyAgAAAAQ0MTI4BAAAAAEwBwAAAAoxMi8zMS8yMDIxCAAAAAkzLzMxLzIw</t>
  </si>
  <si>
    <t>MjEJAAAAATBL7cIO6cjbCFnToB3pyNsILkNJUS5OWVNFOkNOSEkuSVFfUkVUVVJOX0FTU0VUUy4xMDAwLjEyLzMxLzIwMTQBAAAATmIZBgIAAAAGMi4yNTUxAQgAAAAFAAAAATEBAAAACjE4MzA0MjgwNzADAAAAAzE2MAIAAAAENDE3OAQAAAABMAcAAAAKMTIvMzEvMjAxNAgAAAAKMTIvMzEvMjAxNAkAAAABMNSWxg7pyNsIG0SjHenI2wg2Q0lRLk5BU0RBUUNNOlRPUk8uSVFfUVVJQ0tfUkFUSU8uMTAwMC4xMi8zMS8yMDIwLi4uVVNEAQAAAHl7NmwDAAAAAABL7cIO6cjbCFnToB3pyNsIM0NJUS5OWVNFOkNOSEkuSVFfVE9UQUxfREVCVF9DQVBJVEFMLjEwMDAuMTIvMzEvMjAyMQEAAABOYhkGAgAAAAc3NS41MTI3AQgAAAAFAAAAATEBAAAACy0yMDU5MDEyNjAzAwAAAAMxNjACAAAABDQxODYEAAAAATAHAAAACjEyLzMxLzIwMjEIAAAACjEyLzMxLzIwMjEJAAAAATBL7cIO6cjbCFnToB3pyNsIMENJUS5UU0U6NjUwMS5JUV9FQklUREFfSU5ULjEwMDAuMTIvMzEvMjAxNC4uLlVTRAEAAACbLQIAAgAAAAkzNi4zNTMwNjMBCAAAAAUAAAABMQEAAAAKMTc0NTI3MDU0NAMAAAACNzkCAAAABDQxOTAEAAAAATAHAAAACjEyLzMxLzIwMTQIAAAACTMvMzEvMjAxNAkAAAABMEvtwg7pyNsIWdOgHenI2wgxQ0lRLk5ZU0U6QUdDTy5JUV9FQklUREFfSU5ULjEwMDAuMTIvMzEvMjAxNS4uLlVTRAEAAABP2AQAAgAA</t>
  </si>
  <si>
    <t>AAkxMC4wMzkwMDEBCAAAAAUAAAABMQEAAAAKMTg3NjczNDU0MAMAAAADMTYwAgAAAAQ0MTkwBAAAAAEwBwAAAAoxMi8zMS8yMDE1CAAAAAoxMi8zMS8yMDE1CQAAAAEwS+3CDunI2whZ06Ad6cjbCDVDSVEuVFNFOjYzMjYuSVFfTkVUX0RFQlRfRUJJVERBLjEwMDAuMTIvMzEvMjAxNC4uLlVTRAEAAAAZVwQAAgAAAAgyLjA2NjIwMQEIAAAABQAAAAExAQAAAAoxNzgyNDQ2MzU1AwAAAAI3OQIAAAAENDE5MwQAAAABMAcAAAAKMTIvMzEvMjAxNAgAAAAJMy8zMS8yMDE0CQAAAAEwS+3CDunI2whZ06Ad6cjbCDJDSVEuTlNFSTpNJk0uSVFfVE9UQUxfREVCVF9DQVBJVEFMLjEwMDAuMTIvMzEvMjAxOAEAAABCZw0AAgAAAAc1NS4zODYzAQgAAAAFAAAAATEBAAAACjE5NzA2MzgxMTADAAAAAjcyAgAAAAQ0MTg2BAAAAAEwBwAAAAoxMi8zMS8yMDE4CAAAAAkzLzMxLzIwMTgJAAAAATBL7cIO6cjbCFnToB3pyNsIMkNJUS5OWVNFOlRFWC5JUV9HUk9TU19NQVJHSU4uMTAwMC4xMi8zMS8yMDIwLi4uVVNEAQAAAA6zBAACAAAABzE3LjUzMDIBCAAAAAUAAAABMQEAAAALLTIwNjE2MzE2MzgDAAAAAzE2MAIAAAAENDA3NAQAAAABMAcAAAAKMTIvMzEvMjAyMAgAAAAKMTIvMzEvMjAyMAkAAAABMEvtwg7pyNsIWdOgHenI2wgzQ0lRLk5ZU0U6Q0FULklRX0NVUlJFTlRfUkFUSU8uMTAwMC4xMi8zMS8yMDE4Li4uVVNE</t>
  </si>
  <si>
    <t>AQAAADL1AwACAAAACDEuMzY4MDI3AQgAAAAFAAAAATEBAAAACjIwODA2NDgxNDMDAAAAAzE2MAIAAAAENDAzMAQAAAABMAcAAAAKMTIvMzEvMjAxOAgAAAAKMTIvMzEvMjAxOAkAAAABMEvtwg7pyNsIWdOgHenI2wgpQ0lRLk5ZU0U6QUdDTy5JUV9BUl9UVVJOUy4xMDAwLjEyLzMxLzIwMjABAAAAT9gEAAIAAAAJMTEuMDQ3MDI2AQgAAAAFAAAAATEBAAAACy0yMDU5MDEyNTc3AwAAAAMxNjACAAAABDQwMDEEAAAAATAHAAAACjEyLzMxLzIwMjAIAAAACjEyLzMxLzIwMjAJAAAAATBL7cIO6cjbCFnToB3pyNsIL0NJUS5OWVNFOkRFLklRX0VCSVREQV9JTlQuMTAwMC4xMi8zMS8yMDE0Li4uVVNEAQAAAIAPBAACAAAACTI2Ljc5OTY1NgEIAAAABQAAAAExAQAAAAoxODIyOTY4Njg1AwAAAAMxNjACAAAABDQxOTAEAAAAATAHAAAACjEyLzMxLzIwMTQIAAAACjEwLzMxLzIwMTQJAAAAATDUlsYO6cjbCIS1pR3pyNsILUNJUS5OQVNEQVFDTTpUT1JPLklRX0FSX1RVUk5TLjEwMDAuMTIvMzEvMjAxNQEAAAB5ezZsAwAAAAAAS+3CDunI2whZ06Ad6cjbCDFDSVEuVFNFOjY1MDEuSVFfUVVJQ0tfUkFUSU8uMTAwMC4xMi8zMC8yMDE2Li4uVVNEAQAAAJstAgACAAAACDAuODA3MTAyAQgAAAAFAAAAATEBAAAACjE3OTc1NTQ0NTEDAAAAAjc5AgAAAAQ0MTIxBAAAAAEwBwAAAAoxMi8zMC8yMDE2CAAAAAkzLzMxLzIw</t>
  </si>
  <si>
    <t>MTYJAAAAATBL7cIO6cjbCFnToB3pyNsILkNJUS5OWVNFOkNOSEkuSVFfUkVUVVJOX0VRVUlUWS4xMDAwLjEyLzMxLzIwMjIBAAAATmIZBgIAAAAHMjkuNDg4NwEIAAAABQAAAAExAQAAAAstMjA1OTAxMjU4NAMAAAADMTYwAgAAAAQ0MTI4BAAAAAEwBwAAAAoxMi8zMS8yMDIyCAAAAAoxMi8zMS8yMDIyCQAAAAEwS+3CDunI2whZ06Ad6cjbCDNDSVEuVFNFOjY1MDEuSVFfRUJJVERBX01BUkdJTi4xMDAwLjEyLzMxLzIwMTguLi5VU0QBAAAAmy0CAAIAAAAHMTAuNzc3NwEIAAAABQAAAAExAQAAAAoxOTY5OTAzMjkxAwAAAAI3OQIAAAAENDA0NwQAAAABMAcAAAAKMTIvMzEvMjAxOAgAAAAJMy8zMS8yMDE4CQAAAAEwS+3CDunI2whZ06Ad6cjbCDZDSVEuTkFTREFRQ006VE9STy5JUV9UT1RBTF9ERUJUX0VRVUlUWS4xMDAwLjEyLzMxLzIwMTQBAAAAeXs2bAMAAAAAAEvtwg7pyNsIWdOgHenI2wg1Q0lRLlNIU0U6NjAwMDMxLklRX1RPVEFMX0RFQlRfQ0FQSVRBTC4xMDAwLjEyLzMxLzIwMTQBAAAAL1BZAAIAAAAHNTAuMzEzOQEIAAAABQAAAAExAQAAAAoxNzg5MDA4MTM4AwAAAAIzMgIAAAAENDE4NgQAAAABMAcAAAAKMTIvMzEvMjAxNAgAAAAKMTIvMzEvMjAxNAkAAAABMEvtwg7pyNsIWdOgHenI2wgxQ0lRLk5ZU0U6Q05ISS5JUV9FQklUREFfSU5ULjEwMDAuMTIvMzEvMjAxNS4uLlVTRAEAAABOYhkG</t>
  </si>
  <si>
    <t>AgAAAAg0LjAzNTg0OQEIAAAABQAAAAExAQAAAAoxODc3NjA1MDI3AwAAAAMxNjACAAAABDQxOTAEAAAAATAHAAAACjEyLzMxLzIwMTUIAAAACjEyLzMxLzIwMTUJAAAAATDUlsYO6cjbCIS1pR3pyNsINkNJUS5OWVNFOkNOSEkuSVFfTkVUX0RFQlRfRUJJVERBLjEwMDAuMTIvMzEvMjAyMC4uLlVTRAEAAABOYhkGAgAAAAkxOS4yMTkxNDgBCAAAAAUAAAABMQEAAAALLTIwNTkwMTI1MzYDAAAAAzE2MAIAAAAENDE5MwQAAAABMAcAAAAKMTIvMzEvMjAyMAgAAAAKMTIvMzEvMjAyMAkAAAABMM1exQ7pyNsIYCaoHenI2wgpQ0lRLk5ZU0U6Q0FULklRX05JX01BUkdJTi4xMDAwLjEyLzMxLzIwMTcBAAAAMvUDAAIAAAAGMS42NTg1AQgAAAAFAAAAATEBAAAACjIwMTU4NjkyMTcDAAAAAzE2MAIAAAAENDA5NAQAAAABMAcAAAAKMTIvMzEvMjAxNwgAAAAKMTIvMzEvMjAxNwkAAAABMEvtwg7pyNsIWdOgHenI2wgzQ0lRLlRTRTo2NTAxLklRX0NVUlJFTlRfUkFUSU8uMTAwMC4xMi8zMS8yMDE5Li4uVVNEAQAAAJstAgACAAAACDEuMzk2Njc0AQgAAAAFAAAAATEBAAAACjIwNjI5MzgwMjMDAAAAAjc5AgAAAAQ0MDMwBAAAAAEwBwAAAAoxMi8zMS8yMDE5CAAAAAkzLzMxLzIwMTkJAAAAATBL7cIO6cjbCFnToB3pyNsIKUNJUS5OWVNFOkNOSEkuSVFfQVJfVFVSTlMuMTAwMC4xMi8zMS8yMDIwAQAAAE5iGQYCAAAA</t>
  </si>
  <si>
    <t>CTI4LjM3OTYwOQEIAAAABQAAAAExAQAAAAstMjA1OTAxMjUzNgMAAAADMTYwAgAAAAQ0MDAxBAAAAAEwBwAAAAoxMi8zMS8yMDIwCAAAAAoxMi8zMS8yMDIwCQAAAAEw1JbGDunI2whgJqgd6cjbCCtDSVEuTllTRTpDQVQuSVFfQVNTRVRfVFVSTlMuMTAwMC4xMi8zMS8yMDIxAQAAADL1AwACAAAABzAuNjMyNzIBCAAAAAUAAAABMQEAAAALLTIwNjA4ODE5NDEDAAAAAzE2MAIAAAAENDE3NwQAAAABMAcAAAAKMTIvMzEvMjAyMQgAAAAKMTIvMzEvMjAyMQkAAAABMEvtwg7pyNsIWdOgHenI2wgyQ0lRLlRTRTo2MzI2LklRX0dST1NTX01BUkdJTi4xMDAwLjEyLzMxLzIwMTMuLi5VU0QBAAAAGVcEAAIAAAAHMjcuMjMzMQEIAAAABQAAAAExAQAAAAoxNzQzNTY1NzI5AwAAAAI3OQIAAAAENDA3NAQAAAABMAcAAAAKMTIvMzEvMjAxMwgAAAAJMy8zMS8yMDEzCQAAAAEwS+3CDunI2whZ06Ad6cjbCDBDSVEuU0hTRTo2MDAwMzEuSVFfUkVUVVJOX0FTU0VUUy4xMDAwLjEyLzMxLzIwMTUBAAAAL1BZAAIAAAAGMS4xNDAzAQgAAAAFAAAAATEBAAAACjE4Mzg1MzkwNTcDAAAAAjMyAgAAAAQ0MTc4BAAAAAEwBwAAAAoxMi8zMS8yMDE1CAAAAAoxMi8zMS8yMDE1CQAAAAEwS+3CDunI2whZ06Ad6cjbCC5DSVEuTllTRTpDTkhJLklRX1JFVFVSTl9FUVVJVFkuMTAwMC4xMi8zMS8yMDEzAQAAAE5iGQYCAAAABzEzLjcz</t>
  </si>
  <si>
    <t>NjgBCAAAAAUAAAABMQEAAAAKMTgyMTY4NzYyMAMAAAADMTYwAgAAAAQ0MTI4BAAAAAEwBwAAAAoxMi8zMS8yMDEzCAAAAAoxMi8zMS8yMDEzCQAAAAEw1JbGDunI2wiofKQd6cjbCC9DSVEuVFNFOjY1MDEuSVFfSU5WRU5UT1JZX1RVUk5TLjEwMDAuMTIvMzEvMjAxNQEAAACbLQIAAgAAAAg1LjE0Njg4OAEIAAAABQAAAAExAQAAAAoxNzQ1MjcwNjcyAwAAAAI3OQIAAAAENDA4MgQAAAABMAcAAAAKMTIvMzEvMjAxNQgAAAAJMy8zMS8yMDE1CQAAAAEwS+3CDunI2whZ06Ad6cjbCDRDSVEuU0hTRTo2MDAwMzEuSVFfVE9UQUxfREVCVF9FUVVJVFkuMTAwMC4xMi8zMS8yMDIwAQAAAC9QWQACAAAABzMyLjIwMDUBCAAAAAUAAAABMQEAAAALLTIxMDIwODEwMTcDAAAAAjMyAgAAAAQ0MDM0BAAAAAEwBwAAAAoxMi8zMS8yMDIwCAAAAAoxMi8zMS8yMDIwCQAAAAEwS+3CDunI2whZ06Ad6cjbCDNDSVEuTllTRTpDTkhJLklRX1RPVEFMX0RFQlRfQ0FQSVRBTC4xMDAwLjEyLzMxLzIwMTUBAAAATmIZBgIAAAAHODQuNDAwOAEIAAAABQAAAAExAQAAAAoxODc3NjA1MDI3AwAAAAMxNjACAAAABDQxODYEAAAAATAHAAAACjEyLzMxLzIwMTUIAAAACjEyLzMxLzIwMTUJAAAAATDUlsYO6cjbCKh8pB3pyNsINENJUS5TSFNFOjYwMDAzMS5JUV9UT1RBTF9ERUJUX0VRVUlUWS4xMDAwLjEyLzMxLzIwMTMBAAAAL1BZAAIA</t>
  </si>
  <si>
    <t>AAAHOTMuOTE5MgEIAAAABQAAAAExAQAAAAoxNzI5NTQ1Njc2AwAAAAIzMgIAAAAENDAzNAQAAAABMAcAAAAKMTIvMzEvMjAxMwgAAAAKMTIvMzEvMjAxMwkAAAABMEvtwg7pyNsIWdOgHenI2wg0Q0lRLlNIU0U6NjAwMDMxLklRX1FVSUNLX1JBVElPLjEwMDAuMTIvMzEvMjAxNy4uLlVTRAEAAAAvUFkAAgAAAAcxLjE4NTk2AQgAAAAFAAAAATEBAAAACjE5NTI2MjAzODkDAAAAAjMyAgAAAAQ0MTIxBAAAAAEwBwAAAAoxMi8zMS8yMDE3CAAAAAoxMi8zMS8yMDE3CQAAAAEwS+3CDunI2whZ06Ad6cjbCDJDSVEuTllTRTpDTkhJLklRX1FVSUNLX1JBVElPLjEwMDAuMTIvMzEvMjAyMC4uLlVTRAEAAABOYhkGAgAAAAgyLjc4MjQ2NwEIAAAABQAAAAExAQAAAAstMjA1OTAxMjUzNgMAAAADMTYwAgAAAAQ0MTIxBAAAAAEwBwAAAAoxMi8zMS8yMDIwCAAAAAoxMi8zMS8yMDIwCQAAAAEw1JbGDunI2wgbRKMd6cjbCDNDSVEuTllTRTpDTkhJLklRX0dST1NTX01BUkdJTi4xMDAwLjEyLzMxLzIwMTMuLi5VU0QBAAAATmIZBgIAAAAGMTguMDk5AQgAAAAFAAAAATEBAAAACjE4MjE2ODc2MjADAAAAAzE2MAIAAAAENDA3NAQAAAABMAcAAAAKMTIvMzEvMjAxMwgAAAAKMTIvMzEvMjAxMwkAAAABMNSWxg7pyNsIYCaoHenI2wgxQ0lRLk5ZU0U6VEVYLklRX1FVSUNLX1JBVElPLjEwMDAuMTIvMzEvMjAyMC4uLlVTRAEA</t>
  </si>
  <si>
    <t>AAAOswQAAgAAAAgxLjUyNDEyNQEIAAAABQAAAAExAQAAAAstMjA2MTYzMTYzOAMAAAADMTYwAgAAAAQ0MTIxBAAAAAEwBwAAAAoxMi8zMS8yMDIwCAAAAAoxMi8zMS8yMDIwCQAAAAEwS+3CDunI2whZ06Ad6cjbCDFDSVEuTllTRTpURVguSVFfUVVJQ0tfUkFUSU8uMTAwMC4xMi8zMS8yMDIxLi4uVVNEAQAAAA6zBAACAAAACDAuOTA4ODkxAQgAAAAFAAAAATEBAAAACy0yMDYxNjMxNjI5AwAAAAMxNjACAAAABDQxMjEEAAAAATAHAAAACjEyLzMxLzIwMjEIAAAACjEyLzMxLzIwMjEJAAAAATBL7cIO6cjbCFnToB3pyNsILENJUS5OWVNFOkNOSEkuSVFfRUJJVF9NQVJHSU4uMTAwMC4xMi8zMS8yMDE3AQAAAE5iGQYCAAAABjUuMTgzOQEIAAAABQAAAAExAQAAAAoyMDE5MzMzODk4AwAAAAMxNjACAAAABDQwNTMEAAAAATAHAAAACjEyLzMxLzIwMTcIAAAACjEyLzMxLzIwMTcJAAAAATBL7cIO6cjbCFnToB3pyNsIMkNJUS5OQVNEQVFDTTpUT1JPLklRX1JFVFVSTl9BU1NFVFMuMTAwMC4xMi8zMS8yMDIyAQAAAHl7NmwCAAAABzIxLjQ3NjcBCAAAAAUAAAABMQEAAAALLTIwMzMzNDY5MDADAAAAAzE2MAIAAAAENDE3OAQAAAABMAcAAAAKMTIvMzEvMjAyMggAAAAKMTIvMzEvMjAyMgkAAAABMEvtwg7pyNsIWdOgHenI2wgpQ0lRLk5TRUk6TSZNLklRX05JX01BUkdJTi4xMDAwLjEyLzMxLzIwMTQBAAAAQmcN</t>
  </si>
  <si>
    <t>AAIAAAAGNi4zNTE4AQgAAAAFAAAAATEBAAAACjE3NDU3Mjg3NjMDAAAAAjcyAgAAAAQ0MDk0BAAAAAEwBwAAAAoxMi8zMS8yMDE0CAAAAAkzLzMxLzIwMTQJAAAAATBL7cIO6cjbCFnToB3pyNsIKENJUS5OWVNFOlRFWC5JUV9BUl9UVVJOUy4xMDAwLjEyLzMxLzIwMjEBAAAADrMEAAIAAAAHOC43NDUxOQEIAAAABQAAAAExAQAAAAstMjA2MTYzMTYyOQMAAAADMTYwAgAAAAQ0MDAxBAAAAAEwBwAAAAoxMi8zMS8yMDIxCAAAAAoxMi8zMS8yMDIxCQAAAAEwS+3CDunI2whZ06Ad6cjbCCxDSVEuTllTRTpDTkhJLklRX0FTU0VUX1RVUk5TLjEwMDAuMTIvMzEvMjAxNwEAAABOYhkGAgAAAAgwLjU5MDM1NgEIAAAABQAAAAExAQAAAAoyMDE5MzMzODk4AwAAAAMxNjACAAAABDQxNzcEAAAAATAHAAAACjEyLzMxLzIwMTcIAAAACjEyLzMxLzIwMTcJAAAAATDNXsUO6cjbCGAmqB3pyNsIL0NJUS5OWVNFOkNBVC5JUV9JTlZFTlRPUllfVFVSTlMuMTAwMC4xMi8zMC8yMDE2AQAAADL1AwACAAAACDMuMDYyODYyAQgAAAAFAAAAATEBAAAACjE4NzQ1MjQ0NTMDAAAAAzE2MAIAAAAENDA4MgQAAAABMAcAAAAKMTIvMzAvMjAxNggAAAAKMTIvMzEvMjAxNQkAAAABMEvtwg7pyNsIWdOgHenI2wguQ0lRLlNIU0U6NjAwMDMxLklRX0FTU0VUX1RVUk5TLjEwMDAuMTIvMzEvMjAxNwEAAAAvUFkAAgAAAAgwLjY0MDAyMwEI</t>
  </si>
  <si>
    <t>AAAABQAAAAExAQAAAAoxOTUyNjIwMzg5AwAAAAIzMgIAAAAENDE3NwQAAAABMAcAAAAKMTIvMzEvMjAxNwgAAAAKMTIvMzEvMjAxNwkAAAABMEvtwg7pyNsIWdOgHenI2wg6Q0lRLk5BU0RBUUNNOlRPUk8uSVFfTkVUX0RFQlRfRUJJVERBLjEwMDAuMTIvMzEvMjAxNC4uLlVTRAEAAAB5ezZsAwAAAAAAS+3CDunI2whZ06Ad6cjbCDNDSVEuTlNFSTpNJk0uSVFfQ1VSUkVOVF9SQVRJTy4xMDAwLjEyLzMwLzIwMTYuLi5VU0QBAAAAQmcNAAIAAAAIMS4xOTgzMzQBCAAAAAUAAAABMQEAAAAKMTg0OTE4MjI2MgMAAAACNzICAAAABDQwMzAEAAAAATAHAAAACjEyLzMwLzIwMTYIAAAACTMvMzEvMjAxNgkAAAABMEvtwg7pyNsIWdOgHenI2wg3Q0lRLk5BU0RBUUNNOlRPUk8uSVFfVE9UQUxfREVCVF9DQVBJVEFMLjEwMDAuMTIvMzEvMjAyMAEAAAB5ezZsAwAAAAAAS+3CDunI2whZ06Ad6cjbCC5DSVEuU0hTRTo2MDAwMzEuSVFfRUJJVF9NQVJHSU4uMTAwMC4xMi8zMS8yMDE5AQAAAC9QWQACAAAABzE2LjgxMzYBCAAAAAUAAAABMQEAAAAKMjA4NjkxNzg3NgMAAAACMzICAAAABDQwNTMEAAAAATAHAAAACjEyLzMxLzIwMTkIAAAACjEyLzMxLzIwMTkJAAAAATBL7cIO6cjbCFnToB3pyNsIKUNJUS5OWVNFOkNOSEkuSVFfQVJfVFVSTlMuMTAwMC4xMi8zMS8yMDEzAQAAAE5iGQYCAAAACDIwLjA0ODMyAQgAAAAF</t>
  </si>
  <si>
    <t>AAAAATEBAAAACjE4MjE2ODc2MjADAAAAAzE2MAIAAAAENDAwMQQAAAABMAcAAAAKMTIvMzEvMjAxMwgAAAAKMTIvMzEvMjAxMwkAAAABMNSWxg7pyNsIqHykHenI2wgxQ0lRLk5ZU0U6REUuSVFfR1JPU1NfTUFSR0lOLjEwMDAuMTIvMzEvMjAyMC4uLlVTRAEAAACADwQAAgAAAAcyNS4xNTYyAQgAAAAFAAAAATEBAAAACy0yMTE2Nzg1MDY5AwAAAAMxNjACAAAABDQwNzQEAAAAATAHAAAACjEyLzMxLzIwMjAIAAAACTExLzEvMjAyMAkAAAABMNSWxg7pyNsI/+2mHenI2wgtQ0lRLk5TRUk6TSZNLklRX1JFVFVSTl9BU1NFVFMuMTAwMC4xMi8zMS8yMDE5AQAAAEJnDQACAAAABjUuMDQ2MQEIAAAABQAAAAExAQAAAAoyMDQ0OTQxNDEwAwAAAAI3MgIAAAAENDE3OAQAAAABMAcAAAAKMTIvMzEvMjAxOQgAAAAJMy8zMS8yMDE5CQAAAAEwS+3CDunI2whZ06Ad6cjbCDBDSVEuTllTRTpURVguSVFfRUJJVERBX0lOVC4xMDAwLjEyLzMxLzIwMjAuLi5VU0QBAAAADrMEAAIAAAAIMi40ODg2MTkBCAAAAAUAAAABMQEAAAALLTIwNjE2MzE2MzgDAAAAAzE2MAIAAAAENDE5MAQAAAABMAcAAAAKMTIvMzEvMjAyMAgAAAAKMTIvMzEvMjAyMAkAAAABMEvtwg7pyNsIWdOgHenI2wguQ0lRLk5ZU0U6Q05ISS5JUV9SRVRVUk5fQVNTRVRTLjEwMDAuMTIvMzEvMjAxNwEAAABOYhkGAgAAAAYxLjkxMjcBCAAAAAUAAAABMQEA</t>
  </si>
  <si>
    <t>AAAKMjAxOTMzMzg5OAMAAAADMTYwAgAAAAQ0MTc4BAAAAAEwBwAAAAoxMi8zMS8yMDE3CAAAAAoxMi8zMS8yMDE3CQAAAAEw1JbGDunI2wgbRKMd6cjbCDBDSVEuTllTRTpERS5JUV9RVUlDS19SQVRJTy4xMDAwLjEyLzMxLzIwMTMuLi5VU0QBAAAAgA8EAAIAAAAIMS44NDI5NDIBCAAAAAUAAAABMQEAAAAKMTc3NDI3NDE3NwMAAAADMTYwAgAAAAQ0MTIxBAAAAAEwBwAAAAoxMi8zMS8yMDEzCAAAAAoxMC8zMS8yMDEzCQAAAAEwS+3CDunI2whZ06Ad6cjbCCxDSVEuTllTRTpERS5JUV9SRVRVUk5fRVFVSVRZLjEwMDAuMTIvMzEvMjAxNQEAAACADwQAAgAAAAcyNC41MzI0AQgAAAAFAAAAATEBAAAACjE4Njk5NzE4MDEDAAAAAzE2MAIAAAAENDEyOAQAAAABMAcAAAAKMTIvMzEvMjAxNQgAAAAJMTEvMS8yMDE1CQAAAAEw1JbGDunI2wiofKQd6cjbCC5DSVEuTkFTREFRQ006VE9STy5JUV9OSV9NQVJHSU4uMTAwMC4xMi8zMS8yMDIxAQAAAHl7NmwCAAAABy00Ljg4NzgBCAAAAAUAAAABMQEAAAALLTIwMzMzNDY4MzkDAAAAAzE2MAIAAAAENDA5NAQAAAABMAcAAAAKMTIvMzEvMjAyMQgAAAAKMTIvMzEvMjAyMQkAAAABMEvtwg7pyNsIWdOgHenI2wgvQ0lRLlRTRTo2MzI2LklRX0lOVkVOVE9SWV9UVVJOUy4xMDAwLjEyLzMxLzIwMTQBAAAAGVcEAAIAAAAIMy43NTYyNDcBCAAAAAUAAAABMQEAAAAKMTc4</t>
  </si>
  <si>
    <t>MjQ0NjM1NQMAAAACNzkCAAAABDQwODIEAAAAATAHAAAACjEyLzMxLzIwMTQIAAAACTMvMzEvMjAxNAkAAAABMEvtwg7pyNsIWdOgHenI2wgtQ0lRLk5ZU0U6VEVYLklRX1JFVFVSTl9FUVVJVFkuMTAwMC4xMi8zMS8yMDIyAQAAAA6zBAACAAAABzI2LjIwOTEBCAAAAAUAAAABMQEAAAALLTIwNjE2MzE2MzkDAAAAAzE2MAIAAAAENDEyOAQAAAABMAcAAAAKMTIvMzEvMjAyMggAAAAKMTIvMzEvMjAyMgkAAAABMEvtwg7pyNsIWdOgHenI2wgzQ0lRLk5ZU0U6QUdDTy5JUV9UT1RBTF9ERUJUX0NBUElUQUwuMTAwMC4xMi8zMS8yMDIwAQAAAE/YBAACAAAABzM3LjM0MTYBCAAAAAUAAAABMQEAAAALLTIwNTkwMTI1NzcDAAAAAzE2MAIAAAAENDE4NgQAAAABMAcAAAAKMTIvMzEvMjAyMAgAAAAKMTIvMzEvMjAyMAkAAAABMEvtwg7pyNsIWdOgHenI2wgtQ0lRLk5TRUk6TSZNLklRX1JFVFVSTl9FUVVJVFkuMTAwMC4xMi8zMS8yMDE1AQAAAEJnDQACAAAABjExLjEyNQEIAAAABQAAAAExAQAAAAoxNzk5Mjk2NTcwAwAAAAI3MgIAAAAENDEyOAQAAAABMAcAAAAKMTIvMzEvMjAxNQgAAAAJMy8zMS8yMDE1CQAAAAEwS+3CDunI2whZ06Ad6cjbCClDSVEuTlNFSTpNJk0uSVFfTklfTUFSR0lOLjEwMDAuMTIvMzEvMjAxOAEAAABCZw0AAgAAAAY4LjExMDgBCAAAAAUAAAABMQEAAAAKMTk3MDYzODExMAMAAAACNzIC</t>
  </si>
  <si>
    <t>AAAABDQwOTQEAAAAATAHAAAACjEyLzMxLzIwMTgIAAAACTMvMzEvMjAxOAkAAAABMEvtwg7pyNsIWdOgHenI2wgwQ0lRLk5BU0RBUUNNOlRPUk8uSVFfRUJJVF9NQVJHSU4uMTAwMC4xMi8zMS8yMDIwAQAAAHl7NmwDAAAAAABL7cIO6cjbCFnToB3pyNsIMUNJUS5UU0U6NjUwMS5JUV9UT1RBTF9ERUJUX0VRVUlUWS4xMDAwLjEyLzMxLzIwMTMBAAAAmy0CAAIAAAAHNzQuNjM3MwEIAAAABQAAAAExAQAAAAoxNjg1NTIxNzIyAwAAAAI3OQIAAAAENDAzNAQAAAABMAcAAAAKMTIvMzEvMjAxMwgAAAAJMy8zMS8yMDEzCQAAAAEwS+3CDunI2whZ06Ad6cjbCDBDSVEuTllTRTpDQVQuSVFfRUJJVERBX0lOVC4xMDAwLjEyLzMwLzIwMTYuLi5VU0QBAAAAMvUDAAIAAAAJMTUuMTk3MjM4AQgAAAAFAAAAATEBAAAACjE4NzQ1MjQ0NTMDAAAAAzE2MAIAAAAENDE5MAQAAAABMAcAAAAKMTIvMzAvMjAxNggAAAAKMTIvMzEvMjAxNQkAAAABMEvtwg7pyNsIWdOgHenI2wgwQ0lRLk5TRUk6TSZNLklRX0VCSVREQV9JTlQuMTAwMC4xMi8zMS8yMDIwLi4uVVNEAQAAAEJnDQACAAAACDIuMzkzMjgxAQgAAAAFAAAAATEBAAAACy0yMTQzODIzMTc1AwAAAAI3MgIAAAAENDE5MAQAAAABMAcAAAAKMTIvMzEvMjAyMAgAAAAJMy8zMS8yMDIwCQAAAAEwS+3CDunI2whZ06Ad6cjbCDJDSVEuTllTRTpDQVQuSVFfVE9UQUxfREVC</t>
  </si>
  <si>
    <t>VF9DQVBJVEFMLjEwMDAuMTIvMzEvMjAyMAEAAAAy9QMAAgAAAAc3MS4wNzU0AQgAAAAFAAAAATEBAAAACy0yMDYwODgxOTM2AwAAAAMxNjACAAAABDQxODYEAAAAATAHAAAACjEyLzMxLzIwMjAIAAAACjEyLzMxLzIwMjAJAAAAATBL7cIO6cjbCFnToB3pyNsIMUNJUS5UU0U6NjUwMS5JUV9RVUlDS19SQVRJTy4xMDAwLjEyLzMxLzIwMjEuLi5VU0QBAAAAmy0CAAIAAAAIMC44ODcyMjUBCAAAAAUAAAABMQEAAAALLTIwODg4MjE2NDkDAAAAAjc5AgAAAAQ0MTIxBAAAAAEwBwAAAAoxMi8zMS8yMDIxCAAAAAkzLzMxLzIwMjEJAAAAATBL7cIO6cjbCFnToB3pyNsIMkNJUS5OWVNFOkRFLklRX0NVUlJFTlRfUkFUSU8uMTAwMC4xMi8zMS8yMDE0Li4uVVNEAQAAAIAPBAACAAAACDIuMTk1NjE5AQgAAAAFAAAAATEBAAAACjE4MjI5Njg2ODUDAAAAAzE2MAIAAAAENDAzMAQAAAABMAcAAAAKMTIvMzEvMjAxNAgAAAAKMTAvMzEvMjAxNAkAAAABMEvtwg7pyNsIWdOgHenI2wgwQ0lRLk5ZU0U6Q0FULklRX0VCSVREQV9JTlQuMTAwMC4xMi8zMS8yMDE1Li4uVVNEAQAAADL1AwACAAAACTE1LjE5NzIzOAEIAAAABQAAAAExAQAAAAoxODc0NTI0NDUzAwAAAAMxNjACAAAABDQxOTAEAAAAATAHAAAACjEyLzMxLzIwMTUIAAAACjEyLzMxLzIwMTUJAAAAATBL7cIO6cjbCFnToB3pyNsIMUNJUS5OWVNFOlRFWC5JUV9R</t>
  </si>
  <si>
    <t>VUlDS19SQVRJTy4xMDAwLjEyLzMxLzIwMTQuLi5VU0QBAAAADrMEAAIAAAAIMC45NTIyMjQBCAAAAAUAAAABMQEAAAAKMTgyOTU4MjA0NwMAAAADMTYwAgAAAAQ0MTIxBAAAAAEwBwAAAAoxMi8zMS8yMDE0CAAAAAoxMi8zMS8yMDE0CQAAAAEwS+3CDunI2whZ06Ad6cjbCDRDSVEuTllTRTpDTkhJLklRX0NVUlJFTlRfUkFUSU8uMTAwMC4xMi8zMS8yMDIyLi4uVVNEAQAAAE5iGQYCAAAACDQuMTA0MzI5AQgAAAAFAAAAATEBAAAACy0yMDU5MDEyNTg0AwAAAAMxNjACAAAABDQwMzAEAAAAATAHAAAACjEyLzMxLzIwMjIIAAAACjEyLzMxLzIwMjIJAAAAATBL7cIO6cjbCFnToB3pyNsILENJUS5OWVNFOkRFLklRX1JFVFVSTl9BU1NFVFMuMTAwMC4xMi8zMS8yMDIyAQAAAIAPBAACAAAABjcuMDcyNAEIAAAABQAAAAExAQAAAAstMjA2NTM4ODQ2OAMAAAADMTYwAgAAAAQ0MTc4BAAAAAEwBwAAAAoxMi8zMS8yMDIyCAAAAAoxMC8zMC8yMDIyCQAAAAEw1JbGDunI2wj/7aYd6cjbCCtDSVEuTlNFSTpNJk0uSVFfQVNTRVRfVFVSTlMuMTAwMC4xMi8zMS8yMDEzAQAAAEJnDQACAAAACDAuOTY5MTMzAQgAAAAFAAAAATEBAAAACjE2OTAxMDIyNzUDAAAAAjcyAgAAAAQ0MTc3BAAAAAEwBwAAAAoxMi8zMS8yMDEzCAAAAAkzLzMxLzIwMTMJAAAAATBL7cIO6cjbCFnToB3pyNsINUNJUS5TSFNFOjYwMDAzMS5JUV9U</t>
  </si>
  <si>
    <t>T1RBTF9ERUJUX0NBUElUQUwuMTAwMC4xMi8zMS8yMDIxAQAAAC9QWQACAAAABzI4LjQ1OTYBCAAAAAUAAAABMQEAAAALLTIwNTI1NTk0NzYDAAAAAjMyAgAAAAQ0MTg2BAAAAAEwBwAAAAoxMi8zMS8yMDIxCAAAAAoxMi8zMS8yMDIxCQAAAAEwS+3CDunI2whZ06Ad6cjbCDRDSVEuTllTRTpDTkhJLklRX0VCSVREQV9NQVJHSU4uMTAwMC4xMi8zMS8yMDIwLi4uVVNEAQAAAE5iGQYCAAAABjUuMzU4OQEIAAAABQAAAAExAQAAAAstMjA1OTAxMjUzNgMAAAADMTYwAgAAAAQ0MDQ3BAAAAAEwBwAAAAoxMi8zMS8yMDIwCAAAAAoxMi8zMS8yMDIwCQAAAAEwS+3CDunI2whZ06Ad6cjbCCpDSVEuTllTRTpDTkhJLklRX05JX01BUkdJTi4xMDAwLjEyLzMxLzIwMjEBAAAATmIZBgIAAAAGOC44Mzc3AQgAAAAFAAAAATEBAAAACy0yMDU5MDEyNjAzAwAAAAMxNjACAAAABDQwOTQEAAAAATAHAAAACjEyLzMxLzIwMjEIAAAACjEyLzMxLzIwMjEJAAAAATBL7cIO6cjbCFnToB3pyNsIM0NJUS5UU0U6NjMyNi5JUV9FQklUREFfTUFSR0lOLjEwMDAuMTIvMzEvMjAxNS4uLlVTRAEAAAAZVwQAAgAAAAcxNS45NDgyAQgAAAAFAAAAATEBAAAACjE4Nzk1OTQ5NDgDAAAAAjc5AgAAAAQ0MDQ3BAAAAAEwBwAAAAoxMi8zMS8yMDE1CAAAAAoxMi8zMS8yMDE1CQAAAAEwS+3CDunI2whZ06Ad6cjbCClDSVEuTllTRTpURVguSVFf</t>
  </si>
  <si>
    <t>TklfTUFSR0lOLjEwMDAuMTIvMzEvMjAxOAEAAAAOswQAAgAAAAUyLjUxNwEIAAAABQAAAAExAQAAAAoyMDc5OTY1MTI1AwAAAAMxNjACAAAABDQwOTQEAAAAATAHAAAACjEyLzMxLzIwMTgIAAAACjEyLzMxLzIwMTgJAAAAATBL7cIO6cjbCFnToB3pyNsIMUNJUS5OWVNFOkRFLklRX1RPVEFMX0RFQlRfQ0FQSVRBTC4xMDAwLjEyLzMxLzIwMjABAAAAgA8EAAIAAAAHNzguMTg1MgEIAAAABQAAAAExAQAAAAstMjExNjc4NTA2OQMAAAADMTYwAgAAAAQ0MTg2BAAAAAEwBwAAAAoxMi8zMS8yMDIwCAAAAAkxMS8xLzIwMjAJAAAAATBL7cIO6cjbCFnToB3pyNsIMkNJUS5OWVNFOkFHQ08uSVFfUVVJQ0tfUkFUSU8uMTAwMC4xMi8zMS8yMDE4Li4uVVNEAQAAAE/YBAACAAAACDAuNDM2MDQyAQgAAAAFAAAAATEBAAAACjIwODI0OTc3MTMDAAAAAzE2MAIAAAAENDEyMQQAAAABMAcAAAAKMTIvMzEvMjAxOAgAAAAKMTIvMzEvMjAxOAkAAAABMEvtwg7pyNsIWdOgHenI2wgzQ0lRLk5ZU0U6Q0FULklRX0NVUlJFTlRfUkFUSU8uMTAwMC4xMi8zMC8yMDE2Li4uVVNEAQAAADL1AwACAAAACDEuMjc2ODg0AQgAAAAFAAAAATEBAAAACjE4NzQ1MjQ0NTMDAAAAAzE2MAIAAAAENDAzMAQAAAABMAcAAAAKMTIvMzAvMjAxNggAAAAKMTIvMzEvMjAxNQkAAAABMEvtwg7pyNsIWdOgHenI2wg0Q0lRLk5ZU0U6QUdDTy5JUV9F</t>
  </si>
  <si>
    <t>QklUREFfTUFSR0lOLjEwMDAuMTIvMzAvMjAxNi4uLlVTRAEAAABP2AQAAgAAAAY4LjYxNzUBCAAAAAUAAAABMQEAAAAKMTg3NjczNDU0MAMAAAADMTYwAgAAAAQ0MDQ3BAAAAAEwBwAAAAoxMi8zMC8yMDE2CAAAAAoxMi8zMS8yMDE1CQAAAAEwS+3CDunI2whZ06Ad6cjbCDJDSVEuTllTRTpDQVQuSVFfVE9UQUxfREVCVF9DQVBJVEFMLjEwMDAuMTIvMzEvMjAyMQEAAAAy9QMAAgAAAAc2OS45NDE5AQgAAAAFAAAAATEBAAAACy0yMDYwODgxOTQxAwAAAAMxNjACAAAABDQxODYEAAAAATAHAAAACjEyLzMxLzIwMjEIAAAACjEyLzMxLzIwMjEJAAAAATBL7cIO6cjbCFnToB3pyNsIKENJUS5UU0U6NjUwMS5JUV9BUl9UVVJOUy4xMDAwLjEyLzMxLzIwMTUBAAAAmy0CAAIAAAAIMy40NjA1NTQBCAAAAAUAAAABMQEAAAAKMTc0NTI3MDY3MgMAAAACNzkCAAAABDQwMDEEAAAAATAHAAAACjEyLzMxLzIwMTUIAAAACTMvMzEvMjAxNQkAAAABMEvtwg7pyNsIWdOgHenI2wgwQ0lRLk5ZU0U6Q05ISS5JUV9JTlZFTlRPUllfVFVSTlMuMTAwMC4xMi8zMS8yMDE0AQAAAE5iGQYCAAAACDMuNjAzNjQ0AQgAAAAFAAAAATEBAAAACjE4MzA0MjgwNzADAAAAAzE2MAIAAAAENDA4MgQAAAABMAcAAAAKMTIvMzEvMjAxNAgAAAAKMTIvMzEvMjAxNAkAAAABMEvtwg7pyNsIWdOgHenI2wg1Q0lRLlNIU0U6NjAwMDMxLklRX0dS</t>
  </si>
  <si>
    <t>T1NTX01BUkdJTi4xMDAwLjEyLzMxLzIwMTMuLi5VU0QBAAAAL1BZAAIAAAAHMjYuMDM0OAEIAAAABQAAAAExAQAAAAoxNzI5NTQ1Njc2AwAAAAIzMgIAAAAENDA3NAQAAAABMAcAAAAKMTIvMzEvMjAxMwgAAAAKMTIvMzEvMjAxMwkAAAABMEvtwg7pyNsIWdOgHenI2wgyQ0lRLk5TRUk6TSZNLklRX0dST1NTX01BUkdJTi4xMDAwLjEyLzMwLzIwMTYuLi5VU0QBAAAAQmcNAAIAAAAHNDAuNjQ3NgEIAAAABQAAAAExAQAAAAoxODQ5MTgyMjYyAwAAAAI3MgIAAAAENDA3NAQAAAABMAcAAAAKMTIvMzAvMjAxNggAAAAJMy8zMS8yMDE2CQAAAAEwS+3CDunI2whZ06Ad6cjbCDBDSVEuU0hTRTo2MDAwMzEuSVFfUkVUVVJOX0FTU0VUUy4xMDAwLjEyLzMxLzIwMTcBAAAAL1BZAAIAAAAGMy45NDU4AQgAAAAFAAAAATEBAAAACjE5NTI2MjAzODkDAAAAAjMyAgAAAAQ0MTc4BAAAAAEwBwAAAAoxMi8zMS8yMDE3CAAAAAoxMi8zMS8yMDE3CQAAAAEwS+3CDunI2whZ06Ad6cjbCDNDSVEuTlNFSTpNJk0uSVFfQ1VSUkVOVF9SQVRJTy4xMDAwLjEyLzMxLzIwMTkuLi5VU0QBAAAAQmcNAAIAAAAIMS4xODQyMTQBCAAAAAUAAAABMQEAAAAKMjA0NDk0MTQxMAMAAAACNzICAAAABDQwMzAEAAAAATAHAAAACjEyLzMxLzIwMTkIAAAACTMvMzEvMjAxOQkAAAABMEvtwg7pyNsIWdOgHenI2wgwQ0lRLlRTRTo2MzI2LklRX0VC</t>
  </si>
  <si>
    <t>SVREQV9JTlQuMTAwMC4xMi8zMS8yMDIyLi4uVVNEAQAAABlXBAACAAAACjE4NS44MzAyMTIBCAAAAAUAAAABMQEAAAALLTIwNTU2MTY0MzQDAAAAAjc5AgAAAAQ0MTkwBAAAAAEwBwAAAAoxMi8zMS8yMDIyCAAAAAoxMi8zMS8yMDIyCQAAAAEwS+3CDunI2whZ06Ad6cjbCCpDSVEuTllTRTpERS5JUV9FQklUX01BUkdJTi4xMDAwLjEyLzMxLzIwMTgBAAAAgA8EAAIAAAAHMTEuMTQ0NwEIAAAABQAAAAExAQAAAAoyMDc1MjQ3MTE5AwAAAAMxNjACAAAABDQwNTMEAAAAATAHAAAACjEyLzMxLzIwMTgIAAAACjEwLzI4LzIwMTgJAAAAATDUlsYO6cjbCIS1pR3pyNsIL0NJUS5UU0U6NjMyNi5JUV9JTlZFTlRPUllfVFVSTlMuMTAwMC4xMi8zMS8yMDE1AQAAABlXBAADAAAAAABL7cIO6cjbCFnToB3pyNsIMkNJUS5OWVNFOkRFLklRX0VCSVREQV9NQVJHSU4uMTAwMC4xMi8zMS8yMDE3Li4uVVNEAQAAAIAPBAACAAAABzE1LjU2MTkBCAAAAAUAAAABMQEAAAAKMTk5Njk5ODcwNgMAAAADMTYwAgAAAAQ0MDQ3BAAAAAEwBwAAAAoxMi8zMS8yMDE3CAAAAAoxMC8yOS8yMDE3CQAAAAEw1JbGDunI2wiofKQd6cjbCDhDSVEuTkFTREFRQ006VE9STy5JUV9DVVJSRU5UX1JBVElPLjEwMDAuMTIvMzEvMjAxNC4uLlVTRAEAAAB5ezZsAwAAAAAAS+3CDunI2whZ06Ad6cjbCChDSVEuTlNFSTpNJk0uSVFfQVJfVFVSTlMu</t>
  </si>
  <si>
    <t>MTAwMC4xMi8zMS8yMDE0AQAAAEJnDQACAAAACTEyLjI3ODIxOQEIAAAABQAAAAExAQAAAAoxNzQ1NzI4NzYzAwAAAAI3MgIAAAAENDAwMQQAAAABMAcAAAAKMTIvMzEvMjAxNAgAAAAJMy8zMS8yMDE0CQAAAAEwS+3CDunI2whZ06Ad6cjbCChDSVEuTllTRTpURVguSVFfQVJfVFVSTlMuMTAwMC4xMi8zMS8yMDE0AQAAAA6zBAACAAAACDQuODQ2MjM1AQgAAAAFAAAAATEBAAAACjE4Mjk1ODIwNDcDAAAAAzE2MAIAAAAENDAwMQQAAAABMAcAAAAKMTIvMzEvMjAxNAgAAAAKMTIvMzEvMjAxNAkAAAABMEvtwg7pyNsIWdOgHenI2wgyQ0lRLk5TRUk6TSZNLklRX0dST1NTX01BUkdJTi4xMDAwLjEyLzMxLzIwMTMuLi5VU0QBAAAAQmcNAAIAAAAGMzMuODcyAQgAAAAFAAAAATEBAAAACjE2OTAxMDIyNzUDAAAAAjcyAgAAAAQ0MDc0BAAAAAEwBwAAAAoxMi8zMS8yMDEzCAAAAAkzLzMxLzIwMTMJAAAAATBL7cIO6cjbCFnToB3pyNsIMkNJUS5OWVNFOlRFWC5JUV9HUk9TU19NQVJHSU4uMTAwMC4xMi8zMS8yMDE4Li4uVVNEAQAAAA6zBAACAAAABzIxLjI5NDEBCAAAAAUAAAABMQEAAAAKMjA3OTk2NTEyNQMAAAADMTYwAgAAAAQ0MDc0BAAAAAEwBwAAAAoxMi8zMS8yMDE4CAAAAAoxMi8zMS8yMDE4CQAAAAEwS+3CDunI2whZ06Ad6cjbCC5DSVEuTllTRTpERS5JUV9JTlZFTlRPUllfVFVSTlMuMTAwMC4xMi8z</t>
  </si>
  <si>
    <t>MS8yMDIxAQAAAIAPBAACAAAACDQuOTQ0NjUxAQgAAAAFAAAAATEBAAAACy0yMDY1Mzg4NDk1AwAAAAMxNjACAAAABDQwODIEAAAAATAHAAAACjEyLzMxLzIwMjEIAAAACjEwLzMxLzIwMjEJAAAAATBL7cIO6cjbCFnToB3pyNsIKENJUS5OWVNFOkNBVC5JUV9BUl9UVVJOUy4xMDAwLjEyLzMxLzIwMTkBAAAAMvUDAAIAAAAHNS45MDI0MwEIAAAABQAAAAExAQAAAAstMjExMjE1NzE1OQMAAAADMTYwAgAAAAQ0MDAxBAAAAAEwBwAAAAoxMi8zMS8yMDE5CAAAAAoxMi8zMS8yMDE5CQAAAAEwS+3CDunI2whZ06Ad6cjbCDZDSVEuTllTRTpDTkhJLklRX05FVF9ERUJUX0VCSVREQS4xMDAwLjEyLzMxLzIwMTcuLi5VU0QBAAAATmIZBgIAAAAIOC40NjU5NDEBCAAAAAUAAAABMQEAAAAKMjAxOTMzMzg5OAMAAAADMTYwAgAAAAQ0MTkzBAAAAAEwBwAAAAoxMi8zMS8yMDE3CAAAAAoxMi8zMS8yMDE3CQAAAAEw1JbGDunI2wj/7aYd6cjbCDNDSVEuVFNFOjY1MDEuSVFfQ1VSUkVOVF9SQVRJTy4xMDAwLjEyLzMxLzIwMjEuLi5VU0QBAAAAmy0CAAIAAAAIMS4yOTI4ODQBCAAAAAUAAAABMQEAAAALLTIwODg4MjE2NDkDAAAAAjc5AgAAAAQ0MDMwBAAAAAEwBwAAAAoxMi8zMS8yMDIxCAAAAAkzLzMxLzIwMjEJAAAAATBL7cIO6cjbCFnToB3pyNsIMkNJUS5OWVNFOkFHQ08uSVFfVE9UQUxfREVCVF9FUVVJVFkuMTAw</t>
  </si>
  <si>
    <t>MC4xMi8zMS8yMDEzAQAAAE/YBAACAAAABzMwLjkwODgBCAAAAAUAAAABMQEAAAAKMTc3ODE4NTA4OAMAAAADMTYwAgAAAAQ0MDM0BAAAAAEwBwAAAAoxMi8zMS8yMDEzCAAAAAoxMi8zMS8yMDEzCQAAAAEwS+3CDunI2whZ06Ad6cjbCDNDSVEuTllTRTpDTkhJLklRX1RPVEFMX0RFQlRfQ0FQSVRBTC4xMDAwLjEyLzMxLzIwMTcBAAAATmIZBgIAAAAHODUuODkxMwEIAAAABQAAAAExAQAAAAoyMDE5MzMzODk4AwAAAAMxNjACAAAABDQxODYEAAAAATAHAAAACjEyLzMxLzIwMTcIAAAACjEyLzMxLzIwMTcJAAAAATBL7cIO6cjbCFnToB3pyNsIKENJUS5OWVNFOkNBVC5JUV9BUl9UVVJOUy4xMDAwLjEyLzMxLzIwMTQBAAAAMvUDAAIAAAAINi41MDc1ODEBCAAAAAUAAAABMQEAAAAKMTgyNzg2OTE2NQMAAAADMTYwAgAAAAQ0MDAxBAAAAAEwBwAAAAoxMi8zMS8yMDE0CAAAAAoxMi8zMS8yMDE0CQAAAAEwS+3CDunI2whZ06Ad6cjbCDZDSVEuU0hTRTo2MDAwMzEuSVFfRUJJVERBX01BUkdJTi4xMDAwLjEyLzMxLzIwMjEuLi5VU0QBAAAAL1BZAAIAAAAHMTQuMTQzOAEIAAAABQAAAAExAQAAAAstMjA1MjU1OTQ3NgMAAAACMzICAAAABDQwNDcEAAAAATAHAAAACjEyLzMxLzIwMjEIAAAACjEyLzMxLzIwMjEJAAAAATBL7cIO6cjbCFnToB3pyNsILkNJUS5OWVNFOkRFLklRX0lOVkVOVE9SWV9UVVJOUy4xMDAw</t>
  </si>
  <si>
    <t>LjEyLzMxLzIwMTUBAAAAgA8EAAIAAAAINS4wMTkwNDgBCAAAAAUAAAABMQEAAAAKMTg2OTk3MTgwMQMAAAADMTYwAgAAAAQ0MDgyBAAAAAEwBwAAAAoxMi8zMS8yMDE1CAAAAAkxMS8xLzIwMTUJAAAAATBL7cIO6cjbCFnToB3pyNsILUNJUS5OU0VJOk0mTS5JUV9SRVRVUk5fQVNTRVRTLjEwMDAuMTIvMzEvMjAxNQEAAABCZw0AAgAAAAY0LjgzODkBCAAAAAUAAAABMQEAAAAKMTc5OTI5NjU3MAMAAAACNzICAAAABDQxNzgEAAAAATAHAAAACjEyLzMxLzIwMTUIAAAACTMvMzEvMjAxNQkAAAABMEvtwg7pyNsIWdOgHenI2wgpQ0lRLk5ZU0U6Q05ISS5JUV9BUl9UVVJOUy4xMDAwLjEyLzMxLzIwMTQBAAAATmIZBgIAAAAJMjUuODI0NTAzAQgAAAAFAAAAATEBAAAACjE4MzA0MjgwNzADAAAAAzE2MAIAAAAENDAwMQQAAAABMAcAAAAKMTIvMzEvMjAxNAgAAAAKMTIvMzEvMjAxNAkAAAABMNSWxg7pyNsIowuiHenI2wgtQ0lRLk5TRUk6TSZNLklRX1JFVFVSTl9BU1NFVFMuMTAwMC4xMi8zMS8yMDEzAQAAAEJnDQACAAAABjYuNTcwNQEIAAAABQAAAAExAQAAAAoxNjkwMTAyMjc1AwAAAAI3MgIAAAAENDE3OAQAAAABMAcAAAAKMTIvMzEvMjAxMwgAAAAJMy8zMS8yMDEzCQAAAAEwS+3CDunI2whZ06Ad6cjbCDJDSVEuVFNFOjY1MDEuSVFfR1JPU1NfTUFSR0lOLjEwMDAuMTIvMzEvMjAxOS4uLlVTRAEAAACb</t>
  </si>
  <si>
    <t>LQIAAgAAAAcyNi41MzgxAQgAAAAFAAAAATEBAAAACjIwNjI5MzgwMjMDAAAAAjc5AgAAAAQ0MDc0BAAAAAEwBwAAAAoxMi8zMS8yMDE5CAAAAAkzLzMxLzIwMTkJAAAAATBL7cIO6cjbCFnToB3pyNsIJ0NJUS5OWVNFOkRFLklRX0FSX1RVUk5TLjEwMDAuMTIvMzEvMjAyMAEAAACADwQAAgAAAAg2LjQzNTg5MgEIAAAABQAAAAExAQAAAAstMjExNjc4NTA2OQMAAAADMTYwAgAAAAQ0MDAxBAAAAAEwBwAAAAoxMi8zMS8yMDIwCAAAAAkxMS8xLzIwMjAJAAAAATBL7cIO6cjbCFnToB3pyNsIJ0NJUS5OWVNFOkRFLklRX0FSX1RVUk5TLjEwMDAuMTIvMzEvMjAxNwEAAACADwQAAgAAAAg3LjQwNzM1NAEIAAAABQAAAAExAQAAAAoxOTk2OTk4NzA2AwAAAAMxNjACAAAABDQwMDEEAAAAATAHAAAACjEyLzMxLzIwMTcIAAAACjEwLzI5LzIwMTcJAAAAATBL7cIO6cjbCFnToB3pyNsIK0NJUS5OWVNFOlRFWC5JUV9BU1NFVF9UVVJOUy4xMDAwLjEyLzMxLzIwMTcBAAAADrMEAAIAAAAHMC44OTU4NwEIAAAABQAAAAExAQAAAAoyMDE0Mjc2OTUyAwAAAAMxNjACAAAABDQxNzcEAAAAATAHAAAACjEyLzMxLzIwMTcIAAAACjEyLzMxLzIwMTcJAAAAATBL7cIO6cjbCFnToB3pyNsIN0NJUS5OQVNEQVFDTTpUT1JPLklRX1RPVEFMX0RFQlRfQ0FQSVRBTC4xMDAwLjEyLzMxLzIwMjEBAAAAeXs2bAIAAAAHMTMuMzI5NgEI</t>
  </si>
  <si>
    <t>AAAABQAAAAExAQAAAAstMjAzMzM0NjgzOQMAAAADMTYwAgAAAAQ0MTg2BAAAAAEwBwAAAAoxMi8zMS8yMDIxCAAAAAoxMi8zMS8yMDIxCQAAAAEwS+3CDunI2whZ06Ad6cjbCC9DSVEuTllTRTpDQVQuSVFfSU5WRU5UT1JZX1RVUk5TLjEwMDAuMTIvMzEvMjAxNAEAAAAy9QMAAgAAAAgzLjI3OTc0MgEIAAAABQAAAAExAQAAAAoxODI3ODY5MTY1AwAAAAMxNjACAAAABDQwODIEAAAAATAHAAAACjEyLzMxLzIwMTQIAAAACjEyLzMxLzIwMTQJAAAAATBL7cIO6cjbCFnToB3pyNsINkNJUS5OWVNFOkNOSEkuSVFfTkVUX0RFQlRfRUJJVERBLjEwMDAuMTIvMzEvMjAyMS4uLlVTRAEAAABOYhkGAgAAAAg2LjczMDMxOAEIAAAABQAAAAExAQAAAAstMjA1OTAxMjYwMwMAAAADMTYwAgAAAAQ0MTkzBAAAAAEwBwAAAAoxMi8zMS8yMDIxCAAAAAoxMi8zMS8yMDIxCQAAAAEw1JbGDunI2wiEtaUd6cjbCDFDSVEuVFNFOjYzMjYuSVFfVE9UQUxfREVCVF9FUVVJVFkuMTAwMC4xMi8zMC8yMDE2AQAAABlXBAACAAAABzYzLjA4NjQBCAAAAAUAAAABMQEAAAAKMTg3OTU5NDk0OAMAAAACNzkCAAAABDQwMzQEAAAAATAHAAAACjEyLzMwLzIwMTYIAAAACjEyLzMxLzIwMTUJAAAAATBL7cIO6cjbCFnToB3pyNsINkNJUS5OWVNFOkNOSEkuSVFfTkVUX0RFQlRfRUJJVERBLjEwMDAuMTIvMzEvMjAxNS4uLlVTRAEAAABOYhkG</t>
  </si>
  <si>
    <t>AgAAAAkxMC4xNTI0MDcBCAAAAAUAAAABMQEAAAAKMTg3NzYwNTAyNwMAAAADMTYwAgAAAAQ0MTkzBAAAAAEwBwAAAAoxMi8zMS8yMDE1CAAAAAoxMi8zMS8yMDE1CQAAAAEw1JbGDunI2wj/7aYd6cjbCCtDSVEuVFNFOjY1MDEuSVFfQVNTRVRfVFVSTlMuMTAwMC4xMi8zMS8yMDE1AQAAAJstAgACAAAABzAuODMwNzgBCAAAAAUAAAABMQEAAAAKMTc0NTI3MDY3MgMAAAACNzkCAAAABDQxNzcEAAAAATAHAAAACjEyLzMxLzIwMTUIAAAACTMvMzEvMjAxNQkAAAABMEvtwg7pyNsIWdOgHenI2wguQ0lRLk5ZU0U6Q05ISS5JUV9SRVRVUk5fQVNTRVRTLjEwMDAuMTIvMzEvMjAxOQEAAABOYhkGAgAAAAYxLjk3OTYBCAAAAAUAAAABMQEAAAALLTIxMDk3ODU4MzIDAAAAAzE2MAIAAAAENDE3OAQAAAABMAcAAAAKMTIvMzEvMjAxOQgAAAAKMTIvMzEvMjAxOQkAAAABMEvtwg7pyNsIApufHenI2wg0Q0lRLk5BU0RBUUNNOlRPUk8uSVFfSU5WRU5UT1JZX1RVUk5TLjEwMDAuMTIvMzEvMjAxNAEAAAB5ezZsAwAAAAAAS+3CDunI2wgCm58d6cjbCDRDSVEuTllTRTpDTkhJLklRX0VCSVREQV9NQVJHSU4uMTAwMC4xMi8zMS8yMDEzLi4uVVNEAQAAAE5iGQYCAAAABjkuMjI5OAEIAAAABQAAAAExAQAAAAoxODIxNjg3NjIwAwAAAAMxNjACAAAABDQwNDcEAAAAATAHAAAACjEyLzMxLzIwMTMIAAAACjEyLzMxLzIwMTMJ</t>
  </si>
  <si>
    <t>AAAAATDUlsYO6cjbCIS1pR3pyNsIM0NJUS5OWVNFOlRFWC5JUV9FQklUREFfTUFSR0lOLjEwMDAuMTIvMzEvMjAxNC4uLlVTRAEAAAAOswQAAgAAAAY5LjExMTkBCAAAAAUAAAABMQEAAAAKMTgyOTU4MjA0NwMAAAADMTYwAgAAAAQ0MDQ3BAAAAAEwBwAAAAoxMi8zMS8yMDE0CAAAAAoxMi8zMS8yMDE0CQAAAAEwS+3CDunI2wgCm58d6cjbCDZDSVEuU0hTRTo2MDAwMzEuSVFfRUJJVERBX01BUkdJTi4xMDAwLjEyLzMxLzIwMTMuLi5VU0QBAAAAL1BZAAIAAAAHMTIuNDI2OQEIAAAABQAAAAExAQAAAAoxNzI5NTQ1Njc2AwAAAAIzMgIAAAAENDA0NwQAAAABMAcAAAAKMTIvMzEvMjAxMwgAAAAKMTIvMzEvMjAxMwkAAAABMEvtwg7pyNsIApufHenI2wgqQ0lRLk5ZU0U6Q05ISS5JUV9OSV9NQVJHSU4uMTAwMC4xMi8zMS8yMDE5AQAAAE5iGQYCAAAABjUuMDY0MgEIAAAABQAAAAExAQAAAAstMjEwOTc4NTgzMgMAAAADMTYwAgAAAAQ0MDk0BAAAAAEwBwAAAAoxMi8zMS8yMDE5CAAAAAoxMi8zMS8yMDE5CQAAAAEw1JbGDunI2wiofKQd6cjbCC9DSVEuVFNFOjY1MDEuSVFfSU5WRU5UT1JZX1RVUk5TLjEwMDAuMTIvMzEvMjAyMAEAAACbLQIAAgAAAAg0LjYyNTg3OQEIAAAABQAAAAExAQAAAAstMjEyMDU1NzQ4NgMAAAACNzkCAAAABDQwODIEAAAAATAHAAAACjEyLzMxLzIwMjAIAAAACTMvMzEvMjAyMAkA</t>
  </si>
  <si>
    <t>AAABMEvtwg7pyNsIApufHenI2wgrQ0lRLk5ZU0U6Q0FULklRX0FTU0VUX1RVUk5TLjEwMDAuMTIvMzEvMjAyMAEAAAAy9QMAAgAAAAgwLjUzMjU3OAEIAAAABQAAAAExAQAAAAstMjA2MDg4MTkzNgMAAAADMTYwAgAAAAQ0MTc3BAAAAAEwBwAAAAoxMi8zMS8yMDIwCAAAAAoxMi8zMS8yMDIwCQAAAAEwS+3CDunI2wgCm58d6cjbCDVDSVEuVFNFOjY1MDEuSVFfTkVUX0RFQlRfRUJJVERBLjEwMDAuMTIvMzEvMjAyMC4uLlVTRAEAAACbLQIAAgAAAAgwLjM3OTY5MgEIAAAABQAAAAExAQAAAAstMjEyMDU1NzQ4NgMAAAACNzkCAAAABDQxOTMEAAAAATAHAAAACjEyLzMxLzIwMjAIAAAACTMvMzEvMjAyMAkAAAABMEvtwg7pyNsIApufHenI2wg1Q0lRLlRTRTo2MzI2LklRX05FVF9ERUJUX0VCSVREQS4xMDAwLjEyLzMxLzIwMTcuLi5VU0QBAAAAGVcEAAIAAAAIMi40Nzg5OTgBCAAAAAUAAAABMQEAAAAKMTg3OTU5NDk0MgMAAAACNzkCAAAABDQxOTMEAAAAATAHAAAACjEyLzMxLzIwMTcIAAAACjEyLzMxLzIwMTcJAAAAATBL7cIO6cjbCAKbnx3pyNsIMkNJUS5OU0VJOk0mTS5JUV9UT1RBTF9ERUJUX0NBUElUQUwuMTAwMC4xMi8zMS8yMDE1AQAAAEJnDQACAAAABzU0LjY2MDUBCAAAAAUAAAABMQEAAAAKMTc5OTI5NjU3MAMAAAACNzICAAAABDQxODYEAAAAATAHAAAACjEyLzMxLzIwMTUIAAAACTMvMzEv</t>
  </si>
  <si>
    <t>MjAxNQkAAAABMEvtwg7pyNsIApufHenI2wgxQ0lRLk5ZU0U6REUuSVFfVE9UQUxfREVCVF9DQVBJVEFMLjEwMDAuMTIvMzEvMjAxNQEAAACADwQAAgAAAAc4NC41MjQ2AQgAAAAFAAAAATEBAAAACjE4Njk5NzE4MDEDAAAAAzE2MAIAAAAENDE4NgQAAAABMAcAAAAKMTIvMzEvMjAxNQgAAAAJMTEvMS8yMDE1CQAAAAEw1JbGDunI2wgbRKMd6cjbCC5DSVEuU0hTRTo2MDAwMzEuSVFfRUJJVF9NQVJHSU4uMTAwMC4xMi8zMS8yMDIyAQAAAC9QWQACAAAABjUuNTIzNQEIAAAABQAAAAExAQAAAAstMjA1MjU1OTQ3NAMAAAACMzICAAAABDQwNTMEAAAAATAHAAAACjEyLzMxLzIwMjIIAAAACjEyLzMxLzIwMjIJAAAAATBL7cIO6cjbCAKbnx3pyNsINENJUS5TSFNFOjYwMDAzMS5JUV9RVUlDS19SQVRJTy4xMDAwLjEyLzMxLzIwMTUuLi5VU0QBAAAAL1BZAAIAAAAIMS4wOTI5ODQBCAAAAAUAAAABMQEAAAAKMTgzODUzOTA1NwMAAAACMzICAAAABDQxMjEEAAAAATAHAAAACjEyLzMxLzIwMTUIAAAACjEyLzMxLzIwMTUJAAAAATBL7cIO6cjbCAKbnx3pyNsIMUNJUS5OWVNFOlRFWC5JUV9UT1RBTF9ERUJUX0VRVUlUWS4xMDAwLjEyLzMxLzIwMTQBAAAADrMEAAIAAAAHODcuNzI0OQEIAAAABQAAAAExAQAAAAoxODI5NTgyMDQ3AwAAAAMxNjACAAAABDQwMzQEAAAAATAHAAAACjEyLzMxLzIwMTQIAAAACjEyLzMx</t>
  </si>
  <si>
    <t>LzIwMTQJAAAAATBL7cIO6cjbCAKbnx3pyNsINkNJUS5OWVNFOkNOSEkuSVFfTkVUX0RFQlRfRUJJVERBLjEwMDAuMTIvMzEvMjAxNC4uLlVTRAEAAABOYhkGAgAAAAg4LjM0OTA4MQEIAAAABQAAAAExAQAAAAoxODMwNDI4MDcwAwAAAAMxNjACAAAABDQxOTMEAAAAATAHAAAACjEyLzMxLzIwMTQIAAAACjEyLzMxLzIwMTQJAAAAATDUlsYO6cjbCBtEox3pyNsIMUNJUS5OWVNFOlRFWC5JUV9UT1RBTF9ERUJUX0VRVUlUWS4xMDAwLjEyLzMxLzIwMTgBAAAADrMEAAIAAAAIMTQxLjA4MDEBCAAAAAUAAAABMQEAAAAKMjA3OTk2NTEyNQMAAAADMTYwAgAAAAQ0MDM0BAAAAAEwBwAAAAoxMi8zMS8yMDE4CAAAAAoxMi8zMS8yMDE4CQAAAAEwS+3CDunI2wgCm58d6cjbCDBDSVEuVFNFOjY1MDEuSVFfRUJJVERBX0lOVC4xMDAwLjEyLzMxLzIwMTMuLi5VU0QBAAAAmy0CAAIAAAAJMzEuNDU0MTg4AQgAAAAFAAAAATEBAAAACjE2ODU1MjE3MjIDAAAAAjc5AgAAAAQ0MTkwBAAAAAEwBwAAAAoxMi8zMS8yMDEzCAAAAAkzLzMxLzIwMTMJAAAAATBL7cIO6cjbCAKbnx3pyNsIKkNJUS5OWVNFOkRFLklRX0FTU0VUX1RVUk5TLjEwMDAuMTIvMzEvMjAxOAEAAACADwQAAgAAAAcwLjU0OTIyAQgAAAAFAAAAATEBAAAACjIwNzUyNDcxMTkDAAAAAzE2MAIAAAAENDE3NwQAAAABMAcAAAAKMTIvMzEvMjAxOAgAAAAKMTAv</t>
  </si>
  <si>
    <t>MjgvMjAxOAkAAAABMNSWxg7pyNsI/+2mHenI2wgxQ0lRLk5TRUk6TSZNLklRX1FVSUNLX1JBVElPLjEwMDAuMTIvMzEvMjAxNC4uLlVTRAEAAABCZw0AAgAAAAgwLjUzNDYxNAEIAAAABQAAAAExAQAAAAoxNzQ1NzI4NzYzAwAAAAI3MgIAAAAENDEyMQQAAAABMAcAAAAKMTIvMzEvMjAxNAgAAAAJMy8zMS8yMDE0CQAAAAEwS+3CDunI2wgCm58d6cjbCDFDSVEuTllTRTpBR0NPLklRX0VCSVREQV9JTlQuMTAwMC4xMi8zMS8yMDIxLi4uVVNEAQAAAE/YBAACAAAACTU0LjI0MDE1NwEIAAAABQAAAAExAQAAAAstMjA1OTAxMjU0NQMAAAADMTYwAgAAAAQ0MTkwBAAAAAEwBwAAAAoxMi8zMS8yMDIxCAAAAAoxMi8zMS8yMDIxCQAAAAEwS+3CDunI2wgCm58d6cjbCDBDSVEuTllTRTpBR0NPLklRX0lOVkVOVE9SWV9UVVJOUy4xMDAwLjEyLzMxLzIwMTUBAAAAT9gEAAIAAAAHMy43MjE4MQEIAAAABQAAAAExAQAAAAoxODc2NzM0NTQwAwAAAAMxNjACAAAABDQwODIEAAAAATAHAAAACjEyLzMxLzIwMTUIAAAACjEyLzMxLzIwMTUJAAAAATBL7cIO6cjbCAKbnx3pyNsIMENJUS5OWVNFOkRFLklRX1RPVEFMX0RFQlRfRVFVSVRZLjEwMDAuMTIvMzEvMjAxNQEAAACADwQAAgAAAAg1NDYuMTkwOQEIAAAABQAAAAExAQAAAAoxODY5OTcxODAxAwAAAAMxNjACAAAABDQwMzQEAAAAATAHAAAACjEyLzMxLzIwMTUIAAAA</t>
  </si>
  <si>
    <t>CTExLzEvMjAxNQkAAAABMNSWxg7pyNsIG0SjHenI2wg0Q0lRLk5ZU0U6Q05ISS5JUV9FQklUREFfTUFSR0lOLjEwMDAuMTIvMzEvMjAxNS4uLlVTRAEAAABOYhkGAgAAAAY4LjI1NDgBCAAAAAUAAAABMQEAAAAKMTg3NzYwNTAyNwMAAAADMTYwAgAAAAQ0MDQ3BAAAAAEwBwAAAAoxMi8zMS8yMDE1CAAAAAoxMi8zMS8yMDE1CQAAAAEw1JbGDunI2wiEtaUd6cjbCClDSVEuVFNFOjYzMjYuSVFfTklfTUFSR0lOLjEwMDAuMTIvMzAvMjAxNgEAAAAZVwQAAgAAAAY4Ljg0NTMBCAAAAAUAAAABMQEAAAAKMTg3OTU5NDk0OAMAAAACNzkCAAAABDQwOTQEAAAAATAHAAAACjEyLzMwLzIwMTYIAAAACjEyLzMxLzIwMTUJAAAAATBL7cIO6cjbCAKbnx3pyNsILENJUS5OWVNFOkFHQ08uSVFfQVNTRVRfVFVSTlMuMTAwMC4xMi8zMS8yMDEzAQAAAE/YBAACAAAACDEuMzM0OTYyAQgAAAAFAAAAATEBAAAACjE3NzgxODUwODgDAAAAAzE2MAIAAAAENDE3NwQAAAABMAcAAAAKMTIvMzEvMjAxMwgAAAAKMTIvMzEvMjAxMwkAAAABMEvtwg7pyNsIApufHenI2wgtQ0lRLk5ZU0U6Q0FULklRX1JFVFVSTl9FUVVJVFkuMTAwMC4xMi8zMS8yMDEzAQAAADL1AwACAAAABzE5Ljc3NjMBCAAAAAUAAAABMQEAAAAKMTc3NjQ0MjEwMgMAAAADMTYwAgAAAAQ0MTI4BAAAAAEwBwAAAAoxMi8zMS8yMDEzCAAAAAoxMi8zMS8yMDEzCQAA</t>
  </si>
  <si>
    <t>AAEwS+3CDunI2wgCm58d6cjbCCtDSVEuTllTRTpURVguSVFfRUJJVF9NQVJHSU4uMTAwMC4xMi8zMS8yMDE0AQAAAA6zBAACAAAABjcuMzA0OAEIAAAABQAAAAExAQAAAAoxODI5NTgyMDQ3AwAAAAMxNjACAAAABDQwNTMEAAAAATAHAAAACjEyLzMxLzIwMTQIAAAACjEyLzMxLzIwMTQJAAAAATBL7cIO6cjbCAKbnx3pyNsILkNJUS5TSFNFOjYwMDAzMS5JUV9FQklUX01BUkdJTi4xMDAwLjEyLzMxLzIwMTMBAAAAL1BZAAIAAAAGOC4zODA3AQgAAAAFAAAAATEBAAAACjE3Mjk1NDU2NzYDAAAAAjMyAgAAAAQ0MDUzBAAAAAEwBwAAAAoxMi8zMS8yMDEzCAAAAAoxMi8zMS8yMDEzCQAAAAEwS+3CDunI2wgCm58d6cjbCDRDSVEuTllTRTpBR0NPLklRX0NVUlJFTlRfUkFUSU8uMTAwMC4xMi8zMS8yMDE5Li4uVVNEAQAAAE/YBAACAAAACDEuMjkyODA2AQgAAAAFAAAAATEBAAAACy0yMTEwNDU3Mjg4AwAAAAMxNjACAAAABDQwMzAEAAAAATAHAAAACjEyLzMxLzIwMTkIAAAACjEyLzMxLzIwMTkJAAAAATBL7cIO6cjbCAKbnx3pyNsILUNJUS5OQVNEQVFDTTpUT1JPLklRX0FSX1RVUk5TLjEwMDAuMTIvMzEvMjAxOQEAAAB5ezZsAwAAAAAAS+3CDunI2wgCm58d6cjbCDBDSVEuU0hTRTo2MDAwMzEuSVFfUkVUVVJOX0FTU0VUUy4xMDAwLjEyLzMxLzIwMjEBAAAAL1BZAAIAAAAGNi4xODg1AQgAAAAFAAAAATEB</t>
  </si>
  <si>
    <t>AAAACy0yMDUyNTU5NDc2AwAAAAIzMgIAAAAENDE3OAQAAAABMAcAAAAKMTIvMzEvMjAyMQgAAAAKMTIvMzEvMjAyMQkAAAABMEvtwg7pyNsIApufHenI2wgqQ0lRLk5ZU0U6QUdDTy5JUV9OSV9NQVJHSU4uMTAwMC4xMi8zMS8yMDEzAQAAAE/YBAACAAAABjUuNTM2MwEIAAAABQAAAAExAQAAAAoxNzc4MTg1MDg4AwAAAAMxNjACAAAABDQwOTQEAAAAATAHAAAACjEyLzMxLzIwMTMIAAAACjEyLzMxLzIwMTMJAAAAATBL7cIO6cjbCAKbnx3pyNsIM0NJUS5OWVNFOlRFWC5JUV9DVVJSRU5UX1JBVElPLjEwMDAuMTIvMzAvMjAxNi4uLlVTRAEAAAAOswQAAgAAAAgyLjE1Mjg4NgEIAAAABQAAAAExAQAAAAoxODc0ODMyNjYzAwAAAAMxNjACAAAABDQwMzAEAAAAATAHAAAACjEyLzMwLzIwMTYIAAAACjEyLzMxLzIwMTUJAAAAATBL7cIO6cjbCAKbnx3pyNsIMENJUS5UU0U6NjUwMS5JUV9FQklUREFfSU5ULjEwMDAuMTIvMzEvMjAxNy4uLlVTRAEAAACbLQIAAgAAAAk0OC42NDE1NzkBCAAAAAUAAAABMQEAAAAKMTk2MzMxNTkwMAMAAAACNzkCAAAABDQxOTAEAAAAATAHAAAACjEyLzMxLzIwMTcIAAAACTMvMzEvMjAxNwkAAAABMEvtwg7pyNsIApufHenI2wg0Q0lRLk5ZU0U6REUuSVFfTkVUX0RFQlRfRUJJVERBLjEwMDAuMTIvMzAvMjAxNi4uLlVTRAEAAACADwQAAgAAAAg4LjQzNDEwMgEIAAAABQAAAAEx</t>
  </si>
  <si>
    <t>AQAAAAoxOTM2MDA0OTc4AwAAAAMxNjACAAAABDQxOTMEAAAAATAHAAAACjEyLzMwLzIwMTYIAAAACjEwLzMwLzIwMTYJAAAAATBL7cIO6cjbCAKbnx3pyNsIOENJUS5OQVNEQVFDTTpUT1JPLklRX0NVUlJFTlRfUkFUSU8uMTAwMC4xMi8zMS8yMDE1Li4uVVNEAQAAAHl7NmwDAAAAAABL7cIO6cjbCAKbnx3pyNsIM0NJUS5UU0U6NjUwMS5JUV9FQklUREFfTUFSR0lOLjEwMDAuMTIvMzEvMjAxMy4uLlVTRAEAAACbLQIAAgAAAAY5LjI5MTQBCAAAAAUAAAABMQEAAAAKMTY4NTUyMTcyMgMAAAACNzkCAAAABDQwNDcEAAAAATAHAAAACjEyLzMxLzIwMTMIAAAACTMvMzEvMjAxMwkAAAABMEvtwg7pyNsIApufHenI2wgpQ0lRLk5ZU0U6Q05ISS5JUV9BUl9UVVJOUy4xMDAwLjEyLzMxLzIwMjEBAAAATmIZBgIAAAAJNTEuMDA4NTk1AQgAAAAFAAAAATEBAAAACy0yMDU5MDEyNjAzAwAAAAMxNjACAAAABDQwMDEEAAAAATAHAAAACjEyLzMxLzIwMjEIAAAACjEyLzMxLzIwMjEJAAAAATDUlsYO6cjbCBtEox3pyNsILENJUS5OWVNFOkNOSEkuSVFfQVNTRVRfVFVSTlMuMTAwMC4xMi8zMS8yMDIwAQAAAE5iGQYCAAAACDAuMzA3NjY4AQgAAAAFAAAAATEBAAAACy0yMDU5MDEyNTM2AwAAAAMxNjACAAAABDQxNzcEAAAAATAHAAAACjEyLzMxLzIwMjAIAAAACjEyLzMxLzIwMjAJAAAAATDUlsYO6cjbCGAmqB3pyNsI</t>
  </si>
  <si>
    <t>L0NJUS5OWVNFOkNBVC5JUV9JTlZFTlRPUllfVFVSTlMuMTAwMC4xMi8zMS8yMDE3AQAAADL1AwACAAAACDMuMzU1NTE3AQgAAAAFAAAAATEBAAAACjIwMTU4NjkyMTcDAAAAAzE2MAIAAAAENDA4MgQAAAABMAcAAAAKMTIvMzEvMjAxNwgAAAAKMTIvMzEvMjAxNwkAAAABMEvtwg7pyNsIApufHenI2wgoQ0lRLk5ZU0U6VEVYLklRX0FSX1RVUk5TLjEwMDAuMTIvMzEvMjAxOQEAAAAOswQAAgAAAAg4LjIwNjQyOAEIAAAABQAAAAExAQAAAAstMjExMjYxMzI0NQMAAAADMTYwAgAAAAQ0MDAxBAAAAAEwBwAAAAoxMi8zMS8yMDE5CAAAAAoxMi8zMS8yMDE5CQAAAAEwS+3CDunI2wgCm58d6cjbCDJDSVEuVFNFOjY1MDEuSVFfR1JPU1NfTUFSR0lOLjEwMDAuMTIvMzEvMjAxNy4uLlVTRAEAAACbLQIAAgAAAAcyNS45NzE2AQgAAAAFAAAAATEBAAAACjE5NjMzMTU5MDADAAAAAjc5AgAAAAQ0MDc0BAAAAAEwBwAAAAoxMi8zMS8yMDE3CAAAAAkzLzMxLzIwMTcJAAAAATBL7cIO6cjbCAKbnx3pyNsILENJUS5OWVNFOkRFLklRX1JFVFVSTl9FUVVJVFkuMTAwMC4xMi8zMS8yMDEzAQAAAIAPBAACAAAABzQxLjMwMzcBCAAAAAUAAAABMQEAAAAKMTc3NDI3NDE3NwMAAAADMTYwAgAAAAQ0MTI4BAAAAAEwBwAAAAoxMi8zMS8yMDEzCAAAAAoxMC8zMS8yMDEzCQAAAAEw1JbGDunI2wj/7aYd6cjbCCtDSVEuTlNFSTpN</t>
  </si>
  <si>
    <t>Jk0uSVFfQVNTRVRfVFVSTlMuMTAwMC4xMi8zMS8yMDE1AQAAAEJnDQACAAAACDAuNzc2MDU0AQgAAAAFAAAAATEBAAAACjE3OTkyOTY1NzADAAAAAjcyAgAAAAQ0MTc3BAAAAAEwBwAAAAoxMi8zMS8yMDE1CAAAAAkzLzMxLzIwMTUJAAAAATBL7cIO6cjbCAKbnx3pyNsINkNJUS5TSFNFOjYwMDAzMS5JUV9DVVJSRU5UX1JBVElPLjEwMDAuMTIvMzEvMjAyMS4uLlVTRAEAAAAvUFkAAgAAAAgxLjUyNTU2MwEIAAAABQAAAAExAQAAAAstMjA1MjU1OTQ3NgMAAAACMzICAAAABDQwMzAEAAAAATAHAAAACjEyLzMxLzIwMjEIAAAACjEyLzMxLzIwMjEJAAAAATBL7cIO6cjbCAKbnx3pyNsIKkNJUS5OWVNFOkRFLklRX0FTU0VUX1RVUk5TLjEwMDAuMTIvMzEvMjAxMwEAAACADwQAAgAAAAgwLjY1MjU4MwEIAAAABQAAAAExAQAAAAoxNzc0Mjc0MTc3AwAAAAMxNjACAAAABDQxNzcEAAAAATAHAAAACjEyLzMxLzIwMTMIAAAACjEwLzMxLzIwMTMJAAAAATDUlsYO6cjbCP/tph3pyNsIKkNJUS5OWVNFOkFHQ08uSVFfTklfTUFSR0lOLjEwMDAuMTIvMzAvMjAxNgEAAABP2AQAAgAAAAYzLjU2NzUBCAAAAAUAAAABMQEAAAAKMTg3NjczNDU0MAMAAAADMTYwAgAAAAQ0MDk0BAAAAAEwBwAAAAoxMi8zMC8yMDE2CAAAAAoxMi8zMS8yMDE1CQAAAAEwS+3CDunI2wgCm58d6cjbCDFDSVEuTllTRTpBR0NPLklRX0VCSVRE</t>
  </si>
  <si>
    <t>QV9JTlQuMTAwMC4xMi8zMS8yMDE4Li4uVVNEAQAAAE/YBAACAAAACTIxLjA1MzQ3NQEIAAAABQAAAAExAQAAAAoyMDgyNDk3NzEzAwAAAAMxNjACAAAABDQxOTAEAAAAATAHAAAACjEyLzMxLzIwMTgIAAAACjEyLzMxLzIwMTgJAAAAATBL7cIO6cjbCAKbnx3pyNsINENJUS5OWVNFOkNOSEkuSVFfQ1VSUkVOVF9SQVRJTy4xMDAwLjEyLzMxLzIwMjEuLi5VU0QBAAAATmIZBgIAAAAIMi4xMDY0NTQBCAAAAAUAAAABMQEAAAALLTIwNTkwMTI2MDMDAAAAAzE2MAIAAAAENDAzMAQAAAABMAcAAAAKMTIvMzEvMjAyMQgAAAAKMTIvMzEvMjAyMQkAAAABMEvtwg7pyNsIApufHenI2wgoQ0lRLk5ZU0U6REUuSVFfTklfTUFSR0lOLjEwMDAuMTIvMzEvMjAxMwEAAACADwQAAgAAAAY5LjM2MjcBCAAAAAUAAAABMQEAAAAKMTc3NDI3NDE3NwMAAAADMTYwAgAAAAQ0MDk0BAAAAAEwBwAAAAoxMi8zMS8yMDEzCAAAAAoxMC8zMS8yMDEzCQAAAAEw1JbGDunI2wijC6Id6cjbCDNDSVEuTllTRTpDQVQuSVFfRUJJVERBX01BUkdJTi4xMDAwLjEyLzMxLzIwMTMuLi5VU0QBAAAAMvUDAAIAAAAHMTUuOTg1NgEIAAAABQAAAAExAQAAAAoxNzc2NDQyMTAyAwAAAAMxNjACAAAABDQwNDcEAAAAATAHAAAACjEyLzMxLzIwMTMIAAAACjEyLzMxLzIwMTMJAAAAATBL7cIO6cjbCAKbnx3pyNsIKUNJUS5UU0U6NjUwMS5JUV9OSV9N</t>
  </si>
  <si>
    <t>QVJHSU4uMTAwMC4xMi8zMS8yMDIyAQAAAJstAgACAAAABjUuNjg0MgEIAAAABQAAAAExAQAAAAstMjA4ODgyMTY3MQMAAAACNzkCAAAABDQwOTQEAAAAATAHAAAACjEyLzMxLzIwMjIIAAAACTMvMzEvMjAyMgkAAAABMEvtwg7pyNsIApufHenI2wgoQ0lRLk5ZU0U6Q0FULklRX0FSX1RVUk5TLjEwMDAuMTIvMzEvMjAxMwEAAAAy9QMAAgAAAAg1Ljg3MzQ4OAEIAAAABQAAAAExAQAAAAoxNzc2NDQyMTAyAwAAAAMxNjACAAAABDQwMDEEAAAAATAHAAAACjEyLzMxLzIwMTMIAAAACjEyLzMxLzIwMTMJAAAAATBL7cIO6cjbCAKbnx3pyNsILENJUS5OWVNFOkFHQ08uSVFfRUJJVF9NQVJHSU4uMTAwMC4xMi8zMS8yMDE1AQAAAE/YBAACAAAABjUuMTM0MwEIAAAABQAAAAExAQAAAAoxODc2NzM0NTQwAwAAAAMxNjACAAAABDQwNTMEAAAAATAHAAAACjEyLzMxLzIwMTUIAAAACjEyLzMxLzIwMTUJAAAAATBL7cIO6cjbCAKbnx3pyNsIMENJUS5OWVNFOkRFLklRX1FVSUNLX1JBVElPLjEwMDAuMTIvMzEvMjAxNC4uLlVTRAEAAACADwQAAgAAAAgxLjk5NTU1NgEIAAAABQAAAAExAQAAAAoxODIyOTY4Njg1AwAAAAMxNjACAAAABDQxMjEEAAAAATAHAAAACjEyLzMxLzIwMTQIAAAACjEwLzMxLzIwMTQJAAAAATDUlsYO6cjbCKMLoh3pyNsILUNJUS5OWVNFOkNBVC5JUV9SRVRVUk5fQVNTRVRTLjEwMDAuMTIvMzEv</t>
  </si>
  <si>
    <t>MjAxNAEAAAAy9QMAAgAAAAUyLjc3NgEIAAAABQAAAAExAQAAAAoxODI3ODY5MTY1AwAAAAMxNjACAAAABDQxNzgEAAAAATAHAAAACjEyLzMxLzIwMTQIAAAACjEyLzMxLzIwMTQJAAAAATBL7cIO6cjbCAKbnx3pyNsIKkNJUS5OWVNFOkNOSEkuSVFfTklfTUFSR0lOLjEwMDAuMTIvMzEvMjAyMAEAAABOYhkGAgAAAActMy4zMzU4AQgAAAAFAAAAATEBAAAACy0yMDU5MDEyNTM2AwAAAAMxNjACAAAABDQwOTQEAAAAATAHAAAACjEyLzMxLzIwMjAIAAAACjEyLzMxLzIwMjAJAAAAATDUlsYO6cjbCP/tph3pyNsILENJUS5OWVNFOkNOSEkuSVFfRUJJVF9NQVJHSU4uMTAwMC4xMi8zMS8yMDE4AQAAAE5iGQYCAAAABjYuMzAxNwEIAAAABQAAAAExAQAAAAoyMDgyOTQ3MTcwAwAAAAMxNjACAAAABDQwNTMEAAAAATAHAAAACjEyLzMxLzIwMTgIAAAACjEyLzMxLzIwMTgJAAAAATDUlsYO6cjbCKh8pB3pyNsIM0NJUS5OWVNFOkFHQ08uSVFfVE9UQUxfREVCVF9DQVBJVEFMLjEwMDAuMTIvMzEvMjAxOAEAAABP2AQAAgAAAAczMy40MDIzAQgAAAAFAAAAATEBAAAACjIwODI0OTc3MTMDAAAAAzE2MAIAAAAENDE4NgQAAAABMAcAAAAKMTIvMzEvMjAxOAgAAAAKMTIvMzEvMjAxOAkAAAABMEvtwg7pyNsIApufHenI2wgxQ0lRLk5ZU0U6Q05ISS5JUV9FQklUREFfSU5ULjEwMDAuMTIvMzEvMjAxNy4uLlVTRAEAAABO</t>
  </si>
  <si>
    <t>YhkGAgAAAAg2LjQ0NDE1NQEIAAAABQAAAAExAQAAAAoyMDE5MzMzODk4AwAAAAMxNjACAAAABDQxOTAEAAAAATAHAAAACjEyLzMxLzIwMTcIAAAACjEyLzMxLzIwMTcJAAAAATDUlsYO6cjbCP/tph3pyNsIM0NJUS5OWVNFOkNOSEkuSVFfVE9UQUxfREVCVF9DQVBJVEFMLjEwMDAuMTIvMzEvMjAxOQEAAABOYhkGAgAAAAc4MC40NDk2AQgAAAAFAAAAATEBAAAACy0yMTA5Nzg1ODMyAwAAAAMxNjACAAAABDQxODYEAAAAATAHAAAACjEyLzMxLzIwMTkIAAAACjEyLzMxLzIwMTkJAAAAATDUlsYO6cjbCIS1pR3pyNsIMUNJUS5OWVNFOkNOSEkuSVFfRUJJVERBX0lOVC4xMDAwLjEyLzMxLzIwMTkuLi5VU0QBAAAATmIZBgIAAAAJMTIuOTcwMTQ5AQgAAAAFAAAAATEBAAAACy0yMTA5Nzg1ODMyAwAAAAMxNjACAAAABDQxOTAEAAAAATAHAAAACjEyLzMxLzIwMTkIAAAACjEyLzMxLzIwMTkJAAAAATBL7cIO6cjbCAKbnx3pyNsILkNJUS5OWVNFOkRFLklRX0lOVkVOVE9SWV9UVVJOUy4xMDAwLjEyLzMxLzIwMTMBAAAAgA8EAAIAAAAINS4wNzAzNzMBCAAAAAUAAAABMQEAAAAKMTc3NDI3NDE3NwMAAAADMTYwAgAAAAQ0MDgyBAAAAAEwBwAAAAoxMi8zMS8yMDEzCAAAAAoxMC8zMS8yMDEzCQAAAAEw1JbGDunI2whgJqgd6cjbCDJDSVEuVFNFOjY1MDEuSVFfVE9UQUxfREVCVF9DQVBJVEFMLjEwMDAuMTIvMzEv</t>
  </si>
  <si>
    <t>MjAxNQEAAACbLQIAAgAAAAc0NS4zMjk2AQgAAAAFAAAAATEBAAAACjE3NDUyNzA2NzIDAAAAAjc5AgAAAAQ0MTg2BAAAAAEwBwAAAAoxMi8zMS8yMDE1CAAAAAkzLzMxLzIwMTUJAAAAATBL7cIO6cjbCAKbnx3pyNsINUNJUS5UU0U6NjMyNi5JUV9ORVRfREVCVF9FQklUREEuMTAwMC4xMi8zMS8yMDE5Li4uVVNEAQAAABlXBAACAAAACDIuNTQ4MjU3AQgAAAAFAAAAATEBAAAACjIwODUyODgyMDEDAAAAAjc5AgAAAAQ0MTkzBAAAAAEwBwAAAAoxMi8zMS8yMDE5CAAAAAoxMi8zMS8yMDE5CQAAAAEwS+3CDunI2wgCm58d6cjbCDJDSVEuTllTRTpDTkhJLklRX1FVSUNLX1JBVElPLjEwMDAuMTIvMzEvMjAxNC4uLlVTRAEAAABOYhkGAgAAAAgyLjIzOTU2NQEIAAAABQAAAAExAQAAAAoxODMwNDI4MDcwAwAAAAMxNjACAAAABDQxMjEEAAAAATAHAAAACjEyLzMxLzIwMTQIAAAACjEyLzMxLzIwMTQJAAAAATDNXsUO6cjbCGAmqB3pyNsIMUNJUS5OWVNFOkFHQ08uSVFfRUJJVERBX0lOVC4xMDAwLjEyLzMxLzIwMjIuLi5VU0QBAAAAT9gEAAIAAAAJMzUuNjU4Njk1AQgAAAAFAAAAATEBAAAACy0yMDU5MDEyNjA3AwAAAAMxNjACAAAABDQxOTAEAAAAATAHAAAACjEyLzMxLzIwMjIIAAAACjEyLzMxLzIwMjIJAAAAATBL7cIO6cjbCAKbnx3pyNsIKkNJUS5OWVNFOkRFLklRX0VCSVRfTUFSR0lOLjEwMDAuMTIv</t>
  </si>
  <si>
    <t>MzEvMjAyMgEAAACADwQAAgAAAAcxOC43NDUxAQgAAAAFAAAAATEBAAAACy0yMDY1Mzg4NDY4AwAAAAMxNjACAAAABDQwNTMEAAAAATAHAAAACjEyLzMxLzIwMjIIAAAACjEwLzMwLzIwMjIJAAAAATBL7cIO6cjbCAKbnx3pyNsIKUNJUS5OU0VJOk0mTS5JUV9OSV9NQVJHSU4uMTAwMC4xMi8zMS8yMDEzAQAAAEJnDQACAAAABjYuMDMxNAEIAAAABQAAAAExAQAAAAoxNjkwMTAyMjc1AwAAAAI3MgIAAAAENDA5NAQAAAABMAcAAAAKMTIvMzEvMjAxMwgAAAAJMy8zMS8yMDEzCQAAAAEwS+3CDunI2wgCm58d6cjbCDJDSVEuTllTRTpDQVQuSVFfVE9UQUxfREVCVF9DQVBJVEFMLjEwMDAuMTIvMzEvMjAyMgEAAAAy9QMAAgAAAAc3MC4yNzY2AQgAAAAFAAAAATEBAAAACy0yMDYwODgxOTM3AwAAAAMxNjACAAAABDQxODYEAAAAATAHAAAACjEyLzMxLzIwMjIIAAAACjEyLzMxLzIwMjIJAAAAATBL7cIO6cjbCAKbnx3pyNsIM0NJUS5OWVNFOkFHQ08uSVFfR1JPU1NfTUFSR0lOLjEwMDAuMTIvMzEvMjAxNy4uLlVTRAEAAABP2AQAAgAAAAYyMS4yNTIBCAAAAAUAAAABMQEAAAAKMjAxODM2MDgyMwMAAAADMTYwAgAAAAQ0MDc0BAAAAAEwBwAAAAoxMi8zMS8yMDE3CAAAAAoxMi8zMS8yMDE3CQAAAAEwS+3CDunI2wgCm58d6cjbCDNDSVEuTllTRTpBR0NPLklRX0dST1NTX01BUkdJTi4xMDAwLjEyLzMwLzIwMTYu</t>
  </si>
  <si>
    <t>Li5VU0QBAAAAT9gEAAIAAAAHMjAuODk5MQEIAAAABQAAAAExAQAAAAoxODc2NzM0NTQwAwAAAAMxNjACAAAABDQwNzQEAAAAATAHAAAACjEyLzMwLzIwMTYIAAAACjEyLzMxLzIwMTUJAAAAATBL7cIO6cjbCAKbnx3pyNsIK0NJUS5TSFNFOjYwMDAzMS5JUV9BUl9UVVJOUy4xMDAwLjEyLzMxLzIwMjEBAAAAL1BZAAIAAAAIMy45NjIzMzkBCAAAAAUAAAABMQEAAAALLTIwNTI1NTk0NzYDAAAAAjMyAgAAAAQ0MDAxBAAAAAEwBwAAAAoxMi8zMS8yMDIxCAAAAAoxMi8zMS8yMDIxCQAAAAEwS+3CDunI2wgCm58d6cjbCCtDSVEuTllTRTpDQVQuSVFfQVNTRVRfVFVSTlMuMTAwMC4xMi8zMS8yMDIyAQAAADL1AwACAAAACDAuNzIxNDgxAQgAAAAFAAAAATEBAAAACy0yMDYwODgxOTM3AwAAAAMxNjACAAAABDQxNzcEAAAAATAHAAAACjEyLzMxLzIwMjIIAAAACjEyLzMxLzIwMjIJAAAAATBL7cIO6cjbCAKbnx3pyNsILENJUS5TSFNFOjYwMDAzMS5JUV9OSV9NQVJHSU4uMTAwMC4xMi8zMS8yMDIwAQAAAC9QWQACAAAABzE1LjQyNjIBCAAAAAUAAAABMQEAAAALLTIxMDIwODEwMTcDAAAAAjMyAgAAAAQ0MDk0BAAAAAEwBwAAAAoxMi8zMS8yMDIwCAAAAAoxMi8zMS8yMDIwCQAAAAEwS+3CDunI2wgCm58d6cjbCClDSVEuTllTRTpURVguSVFfTklfTUFSR0lOLjEwMDAuMTIvMzAvMjAxNgEAAAAOswQAAgAAAAYy</t>
  </si>
  <si>
    <t>LjkwNTMBCAAAAAUAAAABMQEAAAAKMTg3NDgzMjY2MwMAAAADMTYwAgAAAAQ0MDk0BAAAAAEwBwAAAAoxMi8zMC8yMDE2CAAAAAoxMi8zMS8yMDE1CQAAAAEwS+3CDunI2wgCm58d6cjbCDFDSVEuVFNFOjYzMjYuSVFfUVVJQ0tfUkFUSU8uMTAwMC4xMi8zMS8yMDE5Li4uVVNEAQAAABlXBAACAAAACDEuMjUyMjY2AQgAAAAFAAAAATEBAAAACjIwODUyODgyMDEDAAAAAjc5AgAAAAQ0MTIxBAAAAAEwBwAAAAoxMi8zMS8yMDE5CAAAAAoxMi8zMS8yMDE5CQAAAAEwS+3CDunI2wgCm58d6cjbCDBDSVEuTkFTREFRQ006VE9STy5JUV9FQklUX01BUkdJTi4xMDAwLjEyLzMwLzIwMTYBAAAAeXs2bAMAAAAAAEvtwg7pyNsIApufHenI2wg2Q0lRLlNIU0U6NjAwMDMxLklRX0NVUlJFTlRfUkFUSU8uMTAwMC4xMi8zMS8yMDE0Li4uVVNEAQAAAC9QWQACAAAACDEuODI3OTYzAQgAAAAFAAAAATEBAAAACjE3ODkwMDgxMzgDAAAAAjMyAgAAAAQ0MDMwBAAAAAEwBwAAAAoxMi8zMS8yMDE0CAAAAAoxMi8zMS8yMDE0CQAAAAEwS+3CDunI2wgCm58d6cjbCCtDSVEuVFNFOjYzMjYuSVFfRUJJVF9NQVJHSU4uMTAwMC4xMi8zMS8yMDIxAQAAABlXBAACAAAABzExLjAyOTQBCAAAAAUAAAABMQEAAAALLTIxMDc3MTQwMTQDAAAAAjc5AgAAAAQ0MDUzBAAAAAEwBwAAAAoxMi8zMS8yMDIxCAAAAAoxMi8zMS8yMDIxCQAAAAEw</t>
  </si>
  <si>
    <t>S+3CDunI2wgCm58d6cjbCDZDSVEuTllTRTpDTkhJLklRX05FVF9ERUJUX0VCSVREQS4xMDAwLjEyLzMxLzIwMTguLi5VU0QBAAAATmIZBgIAAAAHNi43Mzg1NwEIAAAABQAAAAExAQAAAAoyMDgyOTQ3MTcwAwAAAAMxNjACAAAABDQxOTMEAAAAATAHAAAACjEyLzMxLzIwMTgIAAAACjEyLzMxLzIwMTgJAAAAATDUlsYO6cjbCP/tph3pyNsIMkNJUS5UU0U6NjMyNi5JUV9UT1RBTF9ERUJUX0NBUElUQUwuMTAwMC4xMi8zMS8yMDE3AQAAABlXBAACAAAABjM3LjczNgEIAAAABQAAAAExAQAAAAoxODc5NTk0OTQyAwAAAAI3OQIAAAAENDE4NgQAAAABMAcAAAAKMTIvMzEvMjAxNwgAAAAKMTIvMzEvMjAxNwkAAAABMEvtwg7pyNsIApufHenI2wgwQ0lRLlRTRTo2NTAxLklRX0VCSVREQV9JTlQuMTAwMC4xMi8zMC8yMDE2Li4uVVNEAQAAAJstAgACAAAACTQ0LjAyOTYyNQEIAAAABQAAAAExAQAAAAoxNzk3NTU0NDUxAwAAAAI3OQIAAAAENDE5MAQAAAABMAcAAAAKMTIvMzAvMjAxNggAAAAJMy8zMS8yMDE2CQAAAAEwS+3CDunI2wgCm58d6cjbCDNDSVEuVFNFOjYzMjYuSVFfRUJJVERBX01BUkdJTi4xMDAwLjEyLzMxLzIwMjIuLi5VU0QBAAAAGVcEAAIAAAAHMTEuMTEzMwEIAAAABQAAAAExAQAAAAstMjA1NTYxNjQzNAMAAAACNzkCAAAABDQwNDcEAAAAATAHAAAACjEyLzMxLzIwMjIIAAAACjEyLzMxLzIw</t>
  </si>
  <si>
    <t>MjIJAAAAATBL7cIO6cjbCAKbnx3pyNsIMkNJUS5OU0VJOk0mTS5JUV9HUk9TU19NQVJHSU4uMTAwMC4xMi8zMS8yMDE3Li4uVVNEAQAAAEJnDQACAAAABzQwLjk4MjUBCAAAAAUAAAABMQEAAAAKMTg5NTQ2NTQzNwMAAAACNzICAAAABDQwNzQEAAAAATAHAAAACjEyLzMxLzIwMTcIAAAACTMvMzEvMjAxNwkAAAABMEvtwg7pyNsIApufHenI2wgoQ0lRLlRTRTo2MzI2LklRX0FSX1RVUk5TLjEwMDAuMTIvMzEvMjAyMQEAAAAZVwQAAgAAAAgyLjM1NTk0OQEIAAAABQAAAAExAQAAAAstMjEwNzcxNDAxNAMAAAACNzkCAAAABDQwMDEEAAAAATAHAAAACjEyLzMxLzIwMjEIAAAACjEyLzMxLzIwMjEJAAAAATBL7cIO6cjbCAKbnx3pyNsIMENJUS5OWVNFOkNBVC5JUV9FQklUREFfSU5ULjEwMDAuMTIvMzEvMjAyMS4uLlVTRAEAAAAy9QMAAgAAAAkyMi4zMDczNzcBCAAAAAUAAAABMQEAAAALLTIwNjA4ODE5NDEDAAAAAzE2MAIAAAAENDE5MAQAAAABMAcAAAAKMTIvMzEvMjAyMQgAAAAKMTIvMzEvMjAyMQkAAAABMEvtwg7pyNsIApufHenI2wguQ0lRLk5ZU0U6REUuSVFfSU5WRU5UT1JZX1RVUk5TLjEwMDAuMTIvMzEvMjAxNAEAAACADwQAAgAAAAg1LjQwNTY2OQEIAAAABQAAAAExAQAAAAoxODIyOTY4Njg1AwAAAAMxNjACAAAABDQwODIEAAAAATAHAAAACjEyLzMxLzIwMTQIAAAACjEwLzMxLzIwMTQJAAAA</t>
  </si>
  <si>
    <t>ATBL7cIO6cjbCAKbnx3pyNsIKkNJUS5OWVNFOkFHQ08uSVFfTklfTUFSR0lOLjEwMDAuMTIvMzEvMjAyMQEAAABP2AQAAgAAAAY4LjA1MzIBCAAAAAUAAAABMQEAAAALLTIwNTkwMTI1NDUDAAAAAzE2MAIAAAAENDA5NAQAAAABMAcAAAAKMTIvMzEvMjAyMQgAAAAKMTIvMzEvMjAyMQkAAAABMEvtwg7pyNsIApufHenI2wgzQ0lRLk5ZU0U6Q0FULklRX0VCSVREQV9NQVJHSU4uMTAwMC4xMi8zMS8yMDIyLi4uVVNEAQAAADL1AwACAAAABzIwLjAxNjEBCAAAAAUAAAABMQEAAAALLTIwNjA4ODE5MzcDAAAAAzE2MAIAAAAENDA0NwQAAAABMAcAAAAKMTIvMzEvMjAyMggAAAAKMTIvMzEvMjAyMgkAAAABMEvtwg7pyNsIApufHenI2wg0Q0lRLk5ZU0U6Q05ISS5JUV9FQklUREFfTUFSR0lOLjEwMDAuMTIvMzEvMjAxNC4uLlVTRAEAAABOYhkGAgAAAAY5LjM2MjYBCAAAAAUAAAABMQEAAAAKMTgzMDQyODA3MAMAAAADMTYwAgAAAAQ0MDQ3BAAAAAEwBwAAAAoxMi8zMS8yMDE0CAAAAAoxMi8zMS8yMDE0CQAAAAEwS+3CDunI2wgCm58d6cjbCDRDSVEuTllTRTpDTkhJLklRX0NVUlJFTlRfUkFUSU8uMTAwMC4xMi8zMS8yMDE0Li4uVVNEAQAAAE5iGQYCAAAACDIuODk0NzMyAQgAAAAFAAAAATEBAAAACjE4MzA0MjgwNzADAAAAAzE2MAIAAAAENDAzMAQAAAABMAcAAAAKMTIvMzEvMjAxNAgAAAAKMTIvMzEvMjAx</t>
  </si>
  <si>
    <t>NAkAAAABMNSWxg7pyNsIhLWlHenI2wg0Q0lRLk5ZU0U6REUuSVFfTkVUX0RFQlRfRUJJVERBLjEwMDAuMTIvMzEvMjAxOC4uLlVTRAEAAACADwQAAgAAAAg2LjYxODA3NwEIAAAABQAAAAExAQAAAAoyMDc1MjQ3MTE5AwAAAAMxNjACAAAABDQxOTMEAAAAATAHAAAACjEyLzMxLzIwMTgIAAAACjEwLzI4LzIwMTgJAAAAATBL7cIO6cjbCAKbnx3pyNsIMUNJUS5OWVNFOlRFWC5JUV9UT1RBTF9ERUJUX0VRVUlUWS4xMDAwLjEyLzMxLzIwMjABAAAADrMEAAIAAAAIMTM5LjQ3OTEBCAAAAAUAAAABMQEAAAALLTIwNjE2MzE2MzgDAAAAAzE2MAIAAAAENDAzNAQAAAABMAcAAAAKMTIvMzEvMjAyMAgAAAAKMTIvMzEvMjAyMAkAAAABMEvtwg7pyNsIApufHenI2wg1Q0lRLk5ZU0U6Q0FULklRX05FVF9ERUJUX0VCSVREQS4xMDAwLjEyLzMxLzIwMjEuLi5VU0QBAAAAMvUDAAIAAAAIMi42Njc1NTQBCAAAAAUAAAABMQEAAAALLTIwNjA4ODE5NDEDAAAAAzE2MAIAAAAENDE5MwQAAAABMAcAAAAKMTIvMzEvMjAyMQgAAAAKMTIvMzEvMjAyMQkAAAABMEvtwg7pyNsIApufHenI2wgvQ0lRLk5ZU0U6REUuSVFfRUJJVERBX0lOVC4xMDAwLjEyLzMxLzIwMjEuLi5VU0QBAAAAgA8EAAIAAAAJMjkuNjE0Mzc5AQgAAAAFAAAAATEBAAAACy0yMDY1Mzg4NDk1AwAAAAMxNjACAAAABDQxOTAEAAAAATAHAAAACjEyLzMxLzIw</t>
  </si>
  <si>
    <t>MjEIAAAACjEwLzMxLzIwMjEJAAAAATBL7cIO6cjbCAKbnx3pyNsIMENJUS5OWVNFOkRFLklRX1FVSUNLX1JBVElPLjEwMDAuMTIvMzEvMjAxNS4uLlVTRAEAAACADwQAAgAAAAgxLjkwMzYxMQEIAAAABQAAAAExAQAAAAoxODY5OTcxODAxAwAAAAMxNjACAAAABDQxMjEEAAAAATAHAAAACjEyLzMxLzIwMTUIAAAACTExLzEvMjAxNQkAAAABMNSWxg7pyNsIowuiHenI2wgsQ0lRLk5ZU0U6REUuSVFfUkVUVVJOX0VRVUlUWS4xMDAwLjEyLzMwLzIwMTYBAAAAgA8EAAIAAAAHMjIuODc1NQEIAAAABQAAAAExAQAAAAoxOTM2MDA0OTc4AwAAAAMxNjACAAAABDQxMjgEAAAAATAHAAAACjEyLzMwLzIwMTYIAAAACjEwLzMwLzIwMTYJAAAAATBL7cIO6cjbCAKbnx3pyNsINkNJUS5TSFNFOjYwMDAzMS5JUV9DVVJSRU5UX1JBVElPLjEwMDAuMTIvMzEvMjAxOS4uLlVTRAEAAAAvUFkAAgAAAAgxLjUxNTc5NgEIAAAABQAAAAExAQAAAAoyMDg2OTE3ODc2AwAAAAIzMgIAAAAENDAzMAQAAAABMAcAAAAKMTIvMzEvMjAxOQgAAAAKMTIvMzEvMjAxOQkAAAABMEvtwg7pyNsIApufHenI2wgwQ0lRLlRTRTo2NTAxLklRX0VCSVREQV9JTlQuMTAwMC4xMi8zMS8yMDIwLi4uVVNEAQAAAJstAgACAAAACTQzLjEyOTM3NwEIAAAABQAAAAExAQAAAAstMjEyMDU1NzQ4NgMAAAACNzkCAAAABDQxOTAEAAAAATAHAAAACjEyLzMx</t>
  </si>
  <si>
    <t>LzIwMjAIAAAACTMvMzEvMjAyMAkAAAABMEvtwg7pyNsIApufHenI2wg2Q0lRLk5ZU0U6QUdDTy5JUV9ORVRfREVCVF9FQklUREEuMTAwMC4xMi8zMS8yMDEzLi4uVVNEAQAAAE/YBAACAAAACDAuMTc0OTg0AQgAAAAFAAAAATEBAAAACjE3NzgxODUwODgDAAAAAzE2MAIAAAAENDE5MwQAAAABMAcAAAAKMTIvMzEvMjAxMwgAAAAKMTIvMzEvMjAxMwkAAAABMEvtwg7pyNsIApufHenI2wgyQ0lRLk5TRUk6TSZNLklRX1RPVEFMX0RFQlRfQ0FQSVRBTC4xMDAwLjEyLzMxLzIwMjABAAAAQmcNAAIAAAAHNjMuNDAxOAEIAAAABQAAAAExAQAAAAstMjE0MzgyMzE3NQMAAAACNzICAAAABDQxODYEAAAAATAHAAAACjEyLzMxLzIwMjAIAAAACTMvMzEvMjAyMAkAAAABMEvtwg7pyNsIApufHenI2wgvQ0lRLk5ZU0U6REUuSVFfRUJJVERBX0lOVC4xMDAwLjEyLzMxLzIwMTkuLi5VU0QBAAAAgA8EAAIAAAAIMjYuNjMzNjIBCAAAAAUAAAABMQEAAAALLTIxMTY3ODUwNjQDAAAAAzE2MAIAAAAENDE5MAQAAAABMAcAAAAKMTIvMzEvMjAxOQgAAAAJMTEvMy8yMDE5CQAAAAEwS+3CDunI2wgCm58d6cjbCDBDSVEuTllTRTpERS5JUV9UT1RBTF9ERUJUX0VRVUlUWS4xMDAwLjEyLzMxLzIwMTkBAAAAgA8EAAIAAAAHMzk3LjQ2MwEIAAAABQAAAAExAQAAAAstMjExNjc4NTA2NAMAAAADMTYwAgAAAAQ0MDM0BAAAAAEwBwAA</t>
  </si>
  <si>
    <t>AAoxMi8zMS8yMDE5CAAAAAkxMS8zLzIwMTkJAAAAATBL7cIO6cjbCAKbnx3pyNsIMUNJUS5OWVNFOkFHQ08uSVFfRUJJVERBX0lOVC4xMDAwLjEyLzMwLzIwMTYuLi5VU0QBAAAAT9gEAAIAAAAJMTAuMDM5MDAxAQgAAAAFAAAAATEBAAAACjE4NzY3MzQ1NDADAAAAAzE2MAIAAAAENDE5MAQAAAABMAcAAAAKMTIvMzAvMjAxNggAAAAKMTIvMzEvMjAxNQkAAAABMEvtwg7pyNsIApufHenI2wg3Q0lRLk5BU0RBUUNNOlRPUk8uSVFfR1JPU1NfTUFSR0lOLjEwMDAuMTIvMzEvMjAxOS4uLlVTRAEAAAB5ezZsAwAAAAAAS+3CDunI2wgCm58d6cjbCDJDSVEuVFNFOjY1MDEuSVFfR1JPU1NfTUFSR0lOLjEwMDAuMTIvMzEvMjAxOC4uLlVTRAEAAACbLQIAAgAAAAcyNi43MDcxAQgAAAAFAAAAATEBAAAACjE5Njk5MDMyOTEDAAAAAjc5AgAAAAQ0MDc0BAAAAAEwBwAAAAoxMi8zMS8yMDE4CAAAAAkzLzMxLzIwMTgJAAAAATBL7cIO6cjbCAKbnx3pyNsIM0NJUS5OU0VJOk0mTS5JUV9FQklUREFfTUFSR0lOLjEwMDAuMTIvMzEvMjAyMS4uLlVTRAEAAABCZw0AAgAAAAcxNy40NDc1AQgAAAAFAAAAATEBAAAACy0yMDg5NzQ0MDIwAwAAAAI3MgIAAAAENDA0NwQAAAABMAcAAAAKMTIvMzEvMjAyMQgAAAAJMy8zMS8yMDIxCQAAAAEwS+3CDunI2wgCm58d6cjbCDFDSVEuTlNFSTpNJk0uSVFfUVVJQ0tfUkFUSU8uMTAw</t>
  </si>
  <si>
    <t>MC4xMi8zMS8yMDIxLi4uVVNEAQAAAEJnDQACAAAACDAuNTg3NDAxAQgAAAAFAAAAATEBAAAACy0yMDg5NzQ0MDIwAwAAAAI3MgIAAAAENDEyMQQAAAABMAcAAAAKMTIvMzEvMjAyMQgAAAAJMy8zMS8yMDIxCQAAAAEwS+3CDunI2wgCm58d6cjbCC1DSVEuTllTRTpURVguSVFfUkVUVVJOX0FTU0VUUy4xMDAwLjEyLzMxLzIwMjIBAAAADrMEAAIAAAAFOC43NzkBCAAAAAUAAAABMQEAAAALLTIwNjE2MzE2MzkDAAAAAzE2MAIAAAAENDE3OAQAAAABMAcAAAAKMTIvMzEvMjAyMggAAAAKMTIvMzEvMjAyMgkAAAABMEvtwg7pyNsIApufHenI2wg4Q0lRLk5BU0RBUUNNOlRPUk8uSVFfRUJJVERBX01BUkdJTi4xMDAwLjEyLzMxLzIwMTcuLi5VU0QBAAAAeXs2bAMAAAAAAEvtwg7pyNsIApufHenI2wgrQ0lRLk5TRUk6TSZNLklRX0VCSVRfTUFSR0lOLjEwMDAuMTIvMzEvMjAyMQEAAABCZw0AAgAAAAcxNC44NDUxAQgAAAAFAAAAATEBAAAACy0yMDg5NzQ0MDIwAwAAAAI3MgIAAAAENDA1MwQAAAABMAcAAAAKMTIvMzEvMjAyMQgAAAAJMy8zMS8yMDIxCQAAAAEwS+3CDunI2wgCm58d6cjbCDBDSVEuTkFTREFRQ006VE9STy5JUV9BU1NFVF9UVVJOUy4xMDAwLjEyLzMxLzIwMTQBAAAAeXs2bAMAAAAAAEvtwg7pyNsIApufHenI2wgxQ0lRLk5ZU0U6REUuSVFfVE9UQUxfREVCVF9DQVBJVEFMLjEwMDAuMTIvMzEv</t>
  </si>
  <si>
    <t>MjAxMwEAAACADwQAAgAAAAY3Ny4xMjIBCAAAAAUAAAABMQEAAAAKMTc3NDI3NDE3NwMAAAADMTYwAgAAAAQ0MTg2BAAAAAEwBwAAAAoxMi8zMS8yMDEzCAAAAAoxMC8zMS8yMDEzCQAAAAEw1JbGDunI2wj/7aYd6cjbCDFDSVEuTllTRTpURVguSVFfVE9UQUxfREVCVF9FUVVJVFkuMTAwMC4xMi8zMS8yMDE3AQAAAA6zBAACAAAABzgwLjU1NjIBCAAAAAUAAAABMQEAAAAKMjAxNDI3Njk1MgMAAAADMTYwAgAAAAQ0MDM0BAAAAAEwBwAAAAoxMi8zMS8yMDE3CAAAAAoxMi8zMS8yMDE3CQAAAAEwS+3CDunI2wgCm58d6cjbCDBDSVEuVFNFOjY1MDEuSVFfRUJJVERBX0lOVC4xMDAwLjEyLzMxLzIwMjIuLi5VU0QBAAAAmy0CAAIAAAAJNDQuNjE3Nzc5AQgAAAAFAAAAATEBAAAACy0yMDg4ODIxNjcxAwAAAAI3OQIAAAAENDE5MAQAAAABMAcAAAAKMTIvMzEvMjAyMggAAAAJMy8zMS8yMDIyCQAAAAEwS+3CDunI2wgCm58d6cjbCDVDSVEuTllTRTpDQVQuSVFfTkVUX0RFQlRfRUJJVERBLjEwMDAuMTIvMzEvMjAxNy4uLlVTRAEAAAAy9QMAAgAAAAgzLjI1MzE2NAEIAAAABQAAAAExAQAAAAoyMDE1ODY5MjE3AwAAAAMxNjACAAAABDQxOTMEAAAAATAHAAAACjEyLzMxLzIwMTcIAAAACjEyLzMxLzIwMTcJAAAAATBL7cIO6cjbCAKbnx3pyNsIKkNJUS5OWVNFOkRFLklRX0FTU0VUX1RVUk5TLjEwMDAuMTIvMzAv</t>
  </si>
  <si>
    <t>MjAxNgEAAACADwQAAgAAAAcwLjQ1ODI3AQgAAAAFAAAAATEBAAAACjE5MzYwMDQ5NzgDAAAAAzE2MAIAAAAENDE3NwQAAAABMAcAAAAKMTIvMzAvMjAxNggAAAAKMTAvMzAvMjAxNgkAAAABMEvtwg7pyNsIApufHenI2wgtQ0lRLlRTRTo2MzI2LklRX1JFVFVSTl9BU1NFVFMuMTAwMC4xMi8zMS8yMDIyAQAAABlXBAACAAAABTMuMTIzAQgAAAAFAAAAATEBAAAACy0yMDU1NjE2NDM0AwAAAAI3OQIAAAAENDE3OAQAAAABMAcAAAAKMTIvMzEvMjAyMggAAAAKMTIvMzEvMjAyMgkAAAABMEvtwg7pyNsIApufHenI2wgtQ0lRLk5ZU0U6VEVYLklRX1JFVFVSTl9BU1NFVFMuMTAwMC4xMi8zMS8yMDE3AQAAAA6zBAACAAAABjMuNDM3NAEIAAAABQAAAAExAQAAAAoyMDE0Mjc2OTUyAwAAAAMxNjACAAAABDQxNzgEAAAAATAHAAAACjEyLzMxLzIwMTcIAAAACjEyLzMxLzIwMTcJAAAAATBL7cIO6cjbCAKbnx3pyNsIOENJUS5TSFNFOjYwMDAzMS5JUV9ORVRfREVCVF9FQklUREEuMTAwMC4xMi8zMS8yMDE4Li4uVVNEAQAAAC9QWQACAAAACDAuMTIzMDQzAQgAAAAFAAAAATEBAAAACjIwMzAxMjgyMjkDAAAAAjMyAgAAAAQ0MTkzBAAAAAEwBwAAAAoxMi8zMS8yMDE4CAAAAAoxMi8zMS8yMDE4CQAAAAEwS+3CDunI2wgCm58d6cjbCDZDSVEuTkFTREFRQ006VE9STy5JUV9RVUlDS19SQVRJTy4xMDAwLjEyLzMxLzIw</t>
  </si>
  <si>
    <t>MTMuLi5VU0QBAAAAeXs2bAMAAAAAAEvtwg7pyNsIApufHenI2wgrQ0lRLlRTRTo2MzI2LklRX0FTU0VUX1RVUk5TLjEwMDAuMTIvMzEvMjAxMwEAAAAZVwQAAgAAAAgwLjcyNjEzNQEIAAAABQAAAAExAQAAAAoxNzQzNTY1NzI5AwAAAAI3OQIAAAAENDE3NwQAAAABMAcAAAAKMTIvMzEvMjAxMwgAAAAJMy8zMS8yMDEzCQAAAAEwS+3CDunI2wgCm58d6cjbCDNDSVEuTllTRTpBR0NPLklRX0dST1NTX01BUkdJTi4xMDAwLjEyLzMxLzIwMTkuLi5VU0QBAAAAT9gEAAIAAAAHMjEuOTQ2OAEIAAAABQAAAAExAQAAAAstMjExMDQ1NzI4OAMAAAADMTYwAgAAAAQ0MDc0BAAAAAEwBwAAAAoxMi8zMS8yMDE5CAAAAAoxMi8zMS8yMDE5CQAAAAEwS+3CDunI2wgCm58d6cjbCChDSVEuVFNFOjYzMjYuSVFfQVJfVFVSTlMuMTAwMC4xMi8zMS8yMDE1AQAAABlXBAADAAAAAABL7cIO6cjbCAKbnx3pyNsINENJUS5OWVNFOkFHQ08uSVFfRUJJVERBX01BUkdJTi4xMDAwLjEyLzMxLzIwMTQuLi5VU0QBAAAAT9gEAAIAAAAHMTAuMDA5NQEIAAAABQAAAAExAQAAAAoxODI5OTUwOTc4AwAAAAMxNjACAAAABDQwNDcEAAAAATAHAAAACjEyLzMxLzIwMTQIAAAACjEyLzMxLzIwMTQJAAAAATBL7cIO6cjbCAKbnx3pyNsIM0NJUS5OU0VJOk0mTS5JUV9FQklUREFfTUFSR0lOLjEwMDAuMTIvMzEvMjAxMy4uLlVTRAEAAABCZw0A</t>
  </si>
  <si>
    <t>AgAAAAcxMy4zMDYzAQgAAAAFAAAAATEBAAAACjE2OTAxMDIyNzUDAAAAAjcyAgAAAAQ0MDQ3BAAAAAEwBwAAAAoxMi8zMS8yMDEzCAAAAAkzLzMxLzIwMTMJAAAAATBL7cIO6cjbCAKbnx3pyNsIMkNJUS5OWVNFOkNOSEkuSVFfUVVJQ0tfUkFUSU8uMTAwMC4xMi8zMS8yMDIxLi4uVVNEAQAAAE5iGQYCAAAACDEuMTA3MjU3AQgAAAAFAAAAATEBAAAACy0yMDU5MDEyNjAzAwAAAAMxNjACAAAABDQxMjEEAAAAATAHAAAACjEyLzMxLzIwMjEIAAAACjEyLzMxLzIwMjEJAAAAATDUlsYO6cjbCGAmqB3pyNsIL0NJUS5UU0U6NjUwMS5JUV9JTlZFTlRPUllfVFVSTlMuMTAwMC4xMi8zMS8yMDIxAQAAAJstAgACAAAACDQuMjY3MjY0AQgAAAAFAAAAATEBAAAACy0yMDg4ODIxNjQ5AwAAAAI3OQIAAAAENDA4MgQAAAABMAcAAAAKMTIvMzEvMjAyMQgAAAAJMy8zMS8yMDIxCQAAAAEwS+3CDunI2wgCm58d6cjbCCtDSVEuTlNFSTpNJk0uSVFfRUJJVF9NQVJHSU4uMTAwMC4xMi8zMS8yMDIwAQAAAEJnDQACAAAABzEzLjk3ODIBCAAAAAUAAAABMQEAAAALLTIxNDM4MjMxNzUDAAAAAjcyAgAAAAQ0MDUzBAAAAAEwBwAAAAoxMi8zMS8yMDIwCAAAAAkzLzMxLzIwMjAJAAAAATBL7cIO6cjbCAKbnx3pyNsILkNJUS5OWVNFOkNOSEkuSVFfUkVUVVJOX0VRVUlUWS4xMDAwLjEyLzMxLzIwMTQBAAAATmIZBgIAAAAHMTQu</t>
  </si>
  <si>
    <t>MjM5NwEIAAAABQAAAAExAQAAAAoxODMwNDI4MDcwAwAAAAMxNjACAAAABDQxMjgEAAAAATAHAAAACjEyLzMxLzIwMTQIAAAACjEyLzMxLzIwMTQJAAAAATDUlsYO6cjbCKMLoh3pyNsINUNJUS5UU0U6NjMyNi5JUV9ORVRfREVCVF9FQklUREEuMTAwMC4xMi8zMS8yMDIyLi4uVVNEAQAAABlXBAACAAAACDQuNDEzMTM0AQgAAAAFAAAAATEBAAAACy0yMDU1NjE2NDM0AwAAAAI3OQIAAAAENDE5MwQAAAABMAcAAAAKMTIvMzEvMjAyMggAAAAKMTIvMzEvMjAyMgkAAAABMEvtwg7pyNsIApufHenI2wgtQ0lRLk5ZU0U6VEVYLklRX1JFVFVSTl9FUVVJVFkuMTAwMC4xMi8zMS8yMDE3AQAAAA6zBAACAAAABjguMDkxMgEIAAAABQAAAAExAQAAAAoyMDE0Mjc2OTUyAwAAAAMxNjACAAAABDQxMjgEAAAAATAHAAAACjEyLzMxLzIwMTcIAAAACjEyLzMxLzIwMTcJAAAAATBL7cIO6cjbCAKbnx3pyNsIOENJUS5OQVNEQVFDTTpUT1JPLklRX0NVUlJFTlRfUkFUSU8uMTAwMC4xMi8zMS8yMDE3Li4uVVNEAQAAAHl7NmwDAAAAAABL7cIO6cjbCAKbnx3pyNsIKENJUS5OWVNFOkRFLklRX05JX01BUkdJTi4xMDAwLjEyLzMxLzIwMTQBAAAAgA8EAAIAAAAGOC43NzAzAQgAAAAFAAAAATEBAAAACjE4MjI5Njg2ODUDAAAAAzE2MAIAAAAENDA5NAQAAAABMAcAAAAKMTIvMzEvMjAxNAgAAAAKMTAvMzEvMjAxNAkAAAABMEvt</t>
  </si>
  <si>
    <t>wg7pyNsIApufHenI2wgxQ0lRLlRTRTo2MzI2LklRX1RPVEFMX0RFQlRfRVFVSVRZLjEwMDAuMTIvMzEvMjAxMwEAAAAZVwQAAgAAAAc2MC4zMDY5AQgAAAAFAAAAATEBAAAACjE3NDM1NjU3MjkDAAAAAjc5AgAAAAQ0MDM0BAAAAAEwBwAAAAoxMi8zMS8yMDEzCAAAAAkzLzMxLzIwMTMJAAAAATBL7cIO6cjbCAKbnx3pyNsINUNJUS5OQVNEQVFDTTpUT1JPLklRX0VCSVREQV9JTlQuMTAwMC4xMi8zMS8yMDEzLi4uVVNEAQAAAHl7NmwDAAAAAABL7cIO6cjbCAKbnx3pyNsIKUNJUS5OWVNFOkFHQ08uSVFfQVJfVFVSTlMuMTAwMC4xMi8zMS8yMDE0AQAAAE/YBAACAAAACTEwLjIxMTgyNQEIAAAABQAAAAExAQAAAAoxODI5OTUwOTc4AwAAAAMxNjACAAAABDQwMDEEAAAAATAHAAAACjEyLzMxLzIwMTQIAAAACjEyLzMxLzIwMTQJAAAAATBL7cIO6cjbCAKbnx3pyNsIKkNJUS5OWVNFOkFHQ08uSVFfTklfTUFSR0lOLjEwMDAuMTIvMzEvMjAyMgEAAABP2AQAAgAAAAY3LjAzMTYBCAAAAAUAAAABMQEAAAALLTIwNTkwMTI2MDcDAAAAAzE2MAIAAAAENDA5NAQAAAABMAcAAAAKMTIvMzEvMjAyMggAAAAKMTIvMzEvMjAyMgkAAAABMEvtwg7pyNsIApufHenI2wgyQ0lRLlRTRTo2NTAxLklRX0dST1NTX01BUkdJTi4xMDAwLjEyLzMxLzIwMjIuLi5VU0QBAAAAmy0CAAIAAAAHMjQuOTI2NgEIAAAABQAAAAExAQAA</t>
  </si>
  <si>
    <t>AAstMjA4ODgyMTY3MQMAAAACNzkCAAAABDQwNzQEAAAAATAHAAAACjEyLzMxLzIwMjIIAAAACTMvMzEvMjAyMgkAAAABMEvtwg7pyNsIApufHenI2wgyQ0lRLk5ZU0U6REUuSVFfQ1VSUkVOVF9SQVRJTy4xMDAwLjEyLzMxLzIwMjAuLi5VU0QBAAAAgA8EAAIAAAAIMi4zMTUxMTQBCAAAAAUAAAABMQEAAAALLTIxMTY3ODUwNjkDAAAAAzE2MAIAAAAENDAzMAQAAAABMAcAAAAKMTIvMzEvMjAyMAgAAAAJMTEvMS8yMDIwCQAAAAEwzV7FDunI2whgJqgd6cjbCDVDSVEuTllTRTpURVguSVFfTkVUX0RFQlRfRUJJVERBLjEwMDAuMTIvMzEvMjAyMC4uLlVTRAEAAAAOswQAAgAAAAgzLjc4MjMxNwEIAAAABQAAAAExAQAAAAstMjA2MTYzMTYzOAMAAAADMTYwAgAAAAQ0MTkzBAAAAAEwBwAAAAoxMi8zMS8yMDIwCAAAAAoxMi8zMS8yMDIwCQAAAAEwS+3CDunI2wgCm58d6cjbCC1DSVEuTllTRTpDQVQuSVFfUkVUVVJOX0VRVUlUWS4xMDAwLjEyLzMxLzIwMTQBAAAAMvUDAAIAAAAHMTMuMDkxNAEIAAAABQAAAAExAQAAAAoxODI3ODY5MTY1AwAAAAMxNjACAAAABDQxMjgEAAAAATAHAAAACjEyLzMxLzIwMTQIAAAACjEyLzMxLzIwMTQJAAAAATBL7cIO6cjbCAKbnx3pyNsILENJUS5OWVNFOkNOSEkuSVFfQVNTRVRfVFVSTlMuMTAwMC4xMi8zMS8yMDE1AQAAAE5iGQYCAAAACDAuNTI1NjUxAQgAAAAFAAAAATEB</t>
  </si>
  <si>
    <t>AAAACjE4Nzc2MDUwMjcDAAAAAzE2MAIAAAAENDE3NwQAAAABMAcAAAAKMTIvMzEvMjAxNQgAAAAKMTIvMzEvMjAxNQkAAAABMEvtwg7pyNsIApufHenI2wgoQ0lRLlRTRTo2MzI2LklRX0FSX1RVUk5TLjEwMDAuMTIvMzEvMjAyMAEAAAAZVwQAAgAAAAgxLjk2NTA2MwEIAAAABQAAAAExAQAAAAstMjEwNzcxNDAwOAMAAAACNzkCAAAABDQwMDEEAAAAATAHAAAACjEyLzMxLzIwMjAIAAAACjEyLzMxLzIwMjAJAAAAATBL7cIO6cjbCAKbnx3pyNsIKENJUS5UU0U6NjUwMS5JUV9BUl9UVVJOUy4xMDAwLjEyLzMxLzIwMTcBAAAAmy0CAAIAAAAIMy4zNzcyMjEBCAAAAAUAAAABMQEAAAAKMTk2MzMxNTkwMAMAAAACNzkCAAAABDQwMDEEAAAAATAHAAAACjEyLzMxLzIwMTcIAAAACTMvMzEvMjAxNwkAAAABMEvtwg7pyNsIApufHenI2wg0Q0lRLk5BU0RBUUNNOlRPUk8uSVFfSU5WRU5UT1JZX1RVUk5TLjEwMDAuMTIvMzEvMjAxOAEAAAB5ezZsAwAAAAAAS+3CDunI2wgCm58d6cjbCCtDSVEuTllTRTpDQVQuSVFfQVNTRVRfVFVSTlMuMTAwMC4xMi8zMS8yMDE5AQAAADL1AwACAAAACDAuNjg1NTE2AQgAAAAFAAAAATEBAAAACy0yMTEyMTU3MTU5AwAAAAMxNjACAAAABDQxNzcEAAAAATAHAAAACjEyLzMxLzIwMTkIAAAACjEyLzMxLzIwMTkJAAAAATBL7cIO6cjbCAKbnx3pyNsIKUNJUS5OWVNFOlRFWC5JUV9O</t>
  </si>
  <si>
    <t>SV9NQVJHSU4uMTAwMC4xMi8zMS8yMDEzAQAAAA6zBAACAAAABjMuMTkwMgEIAAAABQAAAAExAQAAAAoxNzc3Mjc5NjEzAwAAAAMxNjACAAAABDQwOTQEAAAAATAHAAAACjEyLzMxLzIwMTMIAAAACjEyLzMxLzIwMTMJAAAAATBL7cIO6cjbCAKbnx3pyNsIOkNJUS5OQVNEQVFDTTpUT1JPLklRX05FVF9ERUJUX0VCSVREQS4xMDAwLjEyLzMxLzIwMTUuLi5VU0QBAAAAeXs2bAMAAAAAAEvtwg7pyNsIApufHenI2wgzQ0lRLlRTRTo2MzI2LklRX0NVUlJFTlRfUkFUSU8uMTAwMC4xMi8zMS8yMDE0Li4uVVNEAQAAABlXBAACAAAACDEuNzE2NDAyAQgAAAAFAAAAATEBAAAACjE3ODI0NDYzNTUDAAAAAjc5AgAAAAQ0MDMwBAAAAAEwBwAAAAoxMi8zMS8yMDE0CAAAAAkzLzMxLzIwMTQJAAAAATBL7cIO6cjbCAKbnx3pyNsIM0NJUS5OWVNFOlRFWC5JUV9FQklUREFfTUFSR0lOLjEwMDAuMTIvMzEvMjAyMi4uLlVTRAEAAAAOswQAAgAAAAcxMC41Nzc5AQgAAAAFAAAAATEBAAAACy0yMDYxNjMxNjM5AwAAAAMxNjACAAAABDQwNDcEAAAAATAHAAAACjEyLzMxLzIwMjIIAAAACjEyLzMxLzIwMjIJAAAAATBL7cIO6cjbCAKbnx3pyNsIKkNJUS5OWVNFOkFHQ08uSVFfTklfTUFSR0lOLjEwMDAuMTIvMzEvMjAxNQEAAABP2AQAAgAAAAYzLjU2NzUBCAAAAAUAAAABMQEAAAAKMTg3NjczNDU0MAMAAAADMTYwAgAAAAQ0</t>
  </si>
  <si>
    <t>MDk0BAAAAAEwBwAAAAoxMi8zMS8yMDE1CAAAAAoxMi8zMS8yMDE1CQAAAAEwS+3CDunI2wgCm58d6cjbCDFDSVEuTllTRTpERS5JUV9UT1RBTF9ERUJUX0NBUElUQUwuMTAwMC4xMi8zMS8yMDE4AQAAAIAPBAACAAAABzc5LjAzMDIBCAAAAAUAAAABMQEAAAAKMjA3NTI0NzExOQMAAAADMTYwAgAAAAQ0MTg2BAAAAAEwBwAAAAoxMi8zMS8yMDE4CAAAAAoxMC8yOC8yMDE4CQAAAAEwS+3CDunI2wgCm58d6cjbCDBDSVEuTllTRTpURVguSVFfRUJJVERBX0lOVC4xMDAwLjEyLzMxLzIwMjEuLi5VU0QBAAAADrMEAAIAAAAIOC4yMDU4MjUBCAAAAAUAAAABMQEAAAALLTIwNjE2MzE2MjkDAAAAAzE2MAIAAAAENDE5MAQAAAABMAcAAAAKMTIvMzEvMjAyMQgAAAAKMTIvMzEvMjAyMQkAAAABMEvtwg7pyNsIApufHenI2wgoQ0lRLk5TRUk6TSZNLklRX0FSX1RVUk5TLjEwMDAuMTIvMzEvMjAxNQEAAABCZw0AAgAAAAkxMS4zMTMwMzkBCAAAAAUAAAABMQEAAAAKMTc5OTI5NjU3MAMAAAACNzICAAAABDQwMDEEAAAAATAHAAAACjEyLzMxLzIwMTUIAAAACTMvMzEvMjAxNQkAAAABMEvtwg7pyNsIApufHenI2wgtQ0lRLk5BU0RBUUNNOlRPUk8uSVFfQVJfVFVSTlMuMTAwMC4xMi8zMS8yMDE0AQAAAHl7NmwDAAAAAABL7cIO6cjbCAKbnx3pyNsIMENJUS5TSFNFOjYwMDAzMS5JUV9SRVRVUk5fRVFVSVRZLjEwMDAu</t>
  </si>
  <si>
    <t>MTIvMzEvMjAxNQEAAAAvUFkAAgAAAAYwLjAxODQBCAAAAAUAAAABMQEAAAAKMTgzODUzOTA1NwMAAAACMzICAAAABDQxMjgEAAAAATAHAAAACjEyLzMxLzIwMTUIAAAACjEyLzMxLzIwMTUJAAAAATBL7cIO6cjbCAKbnx3pyNsILENJUS5OWVNFOkRFLklRX1JFVFVSTl9BU1NFVFMuMTAwMC4xMi8zMS8yMDE1AQAAAIAPBAACAAAABjIuNzQwNAEIAAAABQAAAAExAQAAAAoxODY5OTcxODAxAwAAAAMxNjACAAAABDQxNzgEAAAAATAHAAAACjEyLzMxLzIwMTUIAAAACTExLzEvMjAxNQkAAAABMEvtwg7pyNsIApufHenI2wgyQ0lRLk5ZU0U6Q05ISS5JUV9UT1RBTF9ERUJUX0VRVUlUWS4xMDAwLjEyLzMwLzIwMTYBAAAATmIZBgIAAAAINTQxLjA2MTUBCAAAAAUAAAABMQEAAAAKMTg3NzYwNTAyNwMAAAADMTYwAgAAAAQ0MDM0BAAAAAEwBwAAAAoxMi8zMC8yMDE2CAAAAAoxMi8zMS8yMDE1CQAAAAEw1JbGDunI2wj/7aYd6cjbCCxDSVEuTllTRTpERS5JUV9SRVRVUk5fQVNTRVRTLjEwMDAuMTIvMzEvMjAxNwEAAACADwQAAgAAAAYyLjk1NjYBCAAAAAUAAAABMQEAAAAKMTk5Njk5ODcwNgMAAAADMTYwAgAAAAQ0MTc4BAAAAAEwBwAAAAoxMi8zMS8yMDE3CAAAAAoxMC8yOS8yMDE3CQAAAAEwS+3CDunI2wh5Yp4d6cjbCDJDSVEuVFNFOjYzMjYuSVFfR1JPU1NfTUFSR0lOLjEwMDAuMTIvMzEvMjAyMC4uLlVT</t>
  </si>
  <si>
    <t>RAEAAAAZVwQAAgAAAAcyOC44NjAzAQgAAAAFAAAAATEBAAAACy0yMTA3NzE0MDA4AwAAAAI3OQIAAAAENDA3NAQAAAABMAcAAAAKMTIvMzEvMjAyMAgAAAAKMTIvMzEvMjAyMAkAAAABMEvtwg7pyNsIeWKeHenI2wgsQ0lRLk5ZU0U6REUuSVFfUkVUVVJOX0FTU0VUUy4xMDAwLjEyLzMxLzIwMjABAAAAgA8EAAIAAAAGMy44Mzg1AQgAAAAFAAAAATEBAAAACy0yMTE2Nzg1MDY5AwAAAAMxNjACAAAABDQxNzgEAAAAATAHAAAACjEyLzMxLzIwMjAIAAAACTExLzEvMjAyMAkAAAABMNSWxg7pyNsIG0SjHenI2wgyQ0lRLk5ZU0U6REUuSVFfQ1VSUkVOVF9SQVRJTy4xMDAwLjEyLzMxLzIwMTkuLi5VU0QBAAAAgA8EAAIAAAAIMi4wNTU0MTQBCAAAAAUAAAABMQEAAAALLTIxMTY3ODUwNjQDAAAAAzE2MAIAAAAENDAzMAQAAAABMAcAAAAKMTIvMzEvMjAxOQgAAAAJMTEvMy8yMDE5CQAAAAEwS+3CDunI2wh5Yp4d6cjbCDJDSVEuTllTRTpDTkhJLklRX1RPVEFMX0RFQlRfRVFVSVRZLjEwMDAuMTIvMzEvMjAyMgEAAABOYhkGAgAAAAgzMzQuMzQ2MwEIAAAABQAAAAExAQAAAAstMjA1OTAxMjU4NAMAAAADMTYwAgAAAAQ0MDM0BAAAAAEwBwAAAAoxMi8zMS8yMDIyCAAAAAoxMi8zMS8yMDIyCQAAAAEwS+3CDunI2wh5Yp4d6cjbCClDSVEuTllTRTpDQVQuSVFfTklfTUFSR0lOLjEwMDAuMTIvMzEvMjAyMQEAAAAy</t>
  </si>
  <si>
    <t>9QMAAgAAAAcxMi43MzA3AQgAAAAFAAAAATEBAAAACy0yMDYwODgxOTQxAwAAAAMxNjACAAAABDQwOTQEAAAAATAHAAAACjEyLzMxLzIwMjEIAAAACjEyLzMxLzIwMjEJAAAAATBL7cIO6cjbCHlinh3pyNsIMkNJUS5UU0U6NjUwMS5JUV9HUk9TU19NQVJHSU4uMTAwMC4xMi8zMS8yMDE0Li4uVVNEAQAAAJstAgACAAAABzI1Ljc4NzEBCAAAAAUAAAABMQEAAAAKMTc0NTI3MDU0NAMAAAACNzkCAAAABDQwNzQEAAAAATAHAAAACjEyLzMxLzIwMTQIAAAACTMvMzEvMjAxNAkAAAABMEvtwg7pyNsIeWKeHenI2wgxQ0lRLlRTRTo2MzI2LklRX1RPVEFMX0RFQlRfRVFVSVRZLjEwMDAuMTIvMzEvMjAxOQEAAAAZVwQAAgAAAAc2MS4zOTYyAQgAAAAFAAAAATEBAAAACjIwODUyODgyMDEDAAAAAjc5AgAAAAQ0MDM0BAAAAAEwBwAAAAoxMi8zMS8yMDE5CAAAAAoxMi8zMS8yMDE5CQAAAAEwS+3CDunI2wh5Yp4d6cjbCDBDSVEuTkFTREFRQ006VE9STy5JUV9FQklUX01BUkdJTi4xMDAwLjEyLzMxLzIwMTQBAAAAeXs2bAMAAAAAAEvtwg7pyNsIeWKeHenI2wgyQ0lRLk5ZU0U6VEVYLklRX0dST1NTX01BUkdJTi4xMDAwLjEyLzMwLzIwMTYuLi5VU0QBAAAADrMEAAIAAAAGMTkuMzQ2AQgAAAAFAAAAATEBAAAACjE4NzQ4MzI2NjMDAAAAAzE2MAIAAAAENDA3NAQAAAABMAcAAAAKMTIvMzAvMjAxNggAAAAKMTIvMzEv</t>
  </si>
  <si>
    <t>MjAxNQkAAAABMEvtwg7pyNsIeWKeHenI2wgsQ0lRLk5ZU0U6REUuSVFfUkVUVVJOX0FTU0VUUy4xMDAwLjEyLzMxLzIwMTQBAAAAgA8EAAIAAAAGNS4yMTk0AQgAAAAFAAAAATEBAAAACjE4MjI5Njg2ODUDAAAAAzE2MAIAAAAENDE3OAQAAAABMAcAAAAKMTIvMzEvMjAxNAgAAAAKMTAvMzEvMjAxNAkAAAABMNSWxg7pyNsI/+2mHenI2wgyQ0lRLlRTRTo2NTAxLklRX1RPVEFMX0RFQlRfQ0FQSVRBTC4xMDAwLjEyLzMxLzIwMTMBAAAAmy0CAAIAAAAHNDIuNzM4NAEIAAAABQAAAAExAQAAAAoxNjg1NTIxNzIyAwAAAAI3OQIAAAAENDE4NgQAAAABMAcAAAAKMTIvMzEvMjAxMwgAAAAJMy8zMS8yMDEzCQAAAAEwS+3CDunI2wh5Yp4d6cjbCDFDSVEuTllTRTpDTkhJLklRX0VCSVREQV9JTlQuMTAwMC4xMi8zMS8yMDE0Li4uVVNEAQAAAE5iGQYCAAAACDQuOTcyMjY3AQgAAAAFAAAAATEBAAAACjE4MzA0MjgwNzADAAAAAzE2MAIAAAAENDE5MAQAAAABMAcAAAAKMTIvMzEvMjAxNAgAAAAKMTIvMzEvMjAxNAkAAAABMNSWxg7pyNsIG0SjHenI2wgsQ0lRLk5ZU0U6Q05ISS5JUV9FQklUX01BUkdJTi4xMDAwLjEyLzMxLzIwMTQBAAAATmIZBgIAAAAGNS44NjA4AQgAAAAFAAAAATEBAAAACjE4MzA0MjgwNzADAAAAAzE2MAIAAAAENDA1MwQAAAABMAcAAAAKMTIvMzEvMjAxNAgAAAAKMTIvMzEvMjAxNAkAAAAB</t>
  </si>
  <si>
    <t>MNSWxg7pyNsI/+2mHenI2wgzQ0lRLk5ZU0U6QUdDTy5JUV9UT1RBTF9ERUJUX0NBUElUQUwuMTAwMC4xMi8zMS8yMDE3AQAAAE/YBAACAAAABzM1LjY5NjcBCAAAAAUAAAABMQEAAAAKMjAxODM2MDgyMwMAAAADMTYwAgAAAAQ0MTg2BAAAAAEwBwAAAAoxMi8zMS8yMDE3CAAAAAoxMi8zMS8yMDE3CQAAAAEwS+3CDunI2wh5Yp4d6cjbCDJDSVEuTllTRTpERS5JUV9DVVJSRU5UX1JBVElPLjEwMDAuMTIvMzEvMjAyMi4uLlVTRAEAAACADwQAAgAAAAgyLjAxMTA1NwEIAAAABQAAAAExAQAAAAstMjA2NTM4ODQ2OAMAAAADMTYwAgAAAAQ0MDMwBAAAAAEwBwAAAAoxMi8zMS8yMDIyCAAAAAoxMC8zMC8yMDIyCQAAAAEw1JbGDunI2wgbRKMd6cjbCCtDSVEuTlNFSTpNJk0uSVFfRUJJVF9NQVJHSU4uMTAwMC4xMi8zMS8yMDEzAQAAAEJnDQACAAAABzEwLjg0NzYBCAAAAAUAAAABMQEAAAAKMTY5MDEwMjI3NQMAAAACNzICAAAABDQwNTMEAAAAATAHAAAACjEyLzMxLzIwMTMIAAAACTMvMzEvMjAxMwkAAAABMEvtwg7pyNsIeWKeHenI2wgyQ0lRLlRTRTo2NTAxLklRX1RPVEFMX0RFQlRfQ0FQSVRBTC4xMDAwLjEyLzMxLzIwMTQBAAAAmy0CAAIAAAAGNDMuOTY5AQgAAAAFAAAAATEBAAAACjE3NDUyNzA1NDQDAAAAAjc5AgAAAAQ0MTg2BAAAAAEwBwAAAAoxMi8zMS8yMDE0CAAAAAkzLzMxLzIwMTQJAAAAATBL</t>
  </si>
  <si>
    <t>7cIO6cjbCHlinh3pyNsIM0NJUS5OU0VJOk0mTS5JUV9DVVJSRU5UX1JBVElPLjEwMDAuMTIvMzEvMjAxNy4uLlVTRAEAAABCZw0AAgAAAAgxLjIyNDgyMwEIAAAABQAAAAExAQAAAAoxODk1NDY1NDM3AwAAAAI3MgIAAAAENDAzMAQAAAABMAcAAAAKMTIvMzEvMjAxNwgAAAAJMy8zMS8yMDE3CQAAAAEwS+3CDunI2wh5Yp4d6cjbCC9DSVEuTlNFSTpNJk0uSVFfSU5WRU5UT1JZX1RVUk5TLjEwMDAuMTIvMzEvMjAyMAEAAABCZw0AAgAAAAgzLjMzNDg3OAEIAAAABQAAAAExAQAAAAstMjE0MzgyMzE3NQMAAAACNzICAAAABDQwODIEAAAAATAHAAAACjEyLzMxLzIwMjAIAAAACTMvMzEvMjAyMAkAAAABMEvtwg7pyNsIeWKeHenI2wgnQ0lRLk5ZU0U6REUuSVFfQVJfVFVSTlMuMTAwMC4xMi8zMC8yMDE2AQAAAIAPBAACAAAACDcuNjUxMDM0AQgAAAAFAAAAATEBAAAACjE5MzYwMDQ5NzgDAAAAAzE2MAIAAAAENDAwMQQAAAABMAcAAAAKMTIvMzAvMjAxNggAAAAKMTAvMzAvMjAxNgkAAAABMEvtwg7pyNsIeWKeHenI2wgzQ0lRLlRTRTo2NTAxLklRX0NVUlJFTlRfUkFUSU8uMTAwMC4xMi8zMS8yMDEzLi4uVVNEAQAAAJstAgACAAAACDEuMzA5MjcxAQgAAAAFAAAAATEBAAAACjE2ODU1MjE3MjIDAAAAAjc5AgAAAAQ0MDMwBAAAAAEwBwAAAAoxMi8zMS8yMDEzCAAAAAkzLzMxLzIwMTMJAAAAATBL7cIO6cjb</t>
  </si>
  <si>
    <t>CHlinh3pyNsIMENJUS5OWVNFOkNOSEkuSVFfSU5WRU5UT1JZX1RVUk5TLjEwMDAuMTIvMzEvMjAxNQEAAABOYhkGAgAAAAgzLjI4OTg1MgEIAAAABQAAAAExAQAAAAoxODc3NjA1MDI3AwAAAAMxNjACAAAABDQwODIEAAAAATAHAAAACjEyLzMxLzIwMTUIAAAACjEyLzMxLzIwMTUJAAAAATDUlsYO6cjbCGAmqB3pyNsIN0NJUS5OQVNEQVFDTTpUT1JPLklRX1RPVEFMX0RFQlRfQ0FQSVRBTC4xMDAwLjEyLzMxLzIwMjIBAAAAeXs2bAIAAAAGOC41MTA2AQgAAAAFAAAAATEBAAAACy0yMDMzMzQ2OTAwAwAAAAMxNjACAAAABDQxODYEAAAAATAHAAAACjEyLzMxLzIwMjIIAAAACjEyLzMxLzIwMjIJAAAAATBL7cIO6cjbCHlinh3pyNsIMkNJUS5OWVNFOkNOSEkuSVFfVE9UQUxfREVCVF9FUVVJVFkuMTAwMC4xMi8zMS8yMDE5AQAAAE5iGQYCAAAACDQxMS41MDA5AQgAAAAFAAAAATEBAAAACy0yMTA5Nzg1ODMyAwAAAAMxNjACAAAABDQwMzQEAAAAATAHAAAACjEyLzMxLzIwMTkIAAAACjEyLzMxLzIwMTkJAAAAATBL7cIO6cjbCHlinh3pyNsIMUNJUS5OWVNFOkRFLklRX1RPVEFMX0RFQlRfQ0FQSVRBTC4xMDAwLjEyLzMxLzIwMTQBAAAAgA8EAAIAAAAHODAuMzM3MgEIAAAABQAAAAExAQAAAAoxODIyOTY4Njg1AwAAAAMxNjACAAAABDQxODYEAAAAATAHAAAACjEyLzMxLzIwMTQIAAAACjEwLzMxLzIwMTQJ</t>
  </si>
  <si>
    <t>AAAAATDUlsYO6cjbCIS1pR3pyNsIMUNJUS5OWVNFOkFHQ08uSVFfRUJJVERBX0lOVC4xMDAwLjEyLzMxLzIwMTkuLi5VU0QBAAAAT9gEAAIAAAAJMjkuODI5ODYxAQgAAAAFAAAAATEBAAAACy0yMTEwNDU3Mjg4AwAAAAMxNjACAAAABDQxOTAEAAAAATAHAAAACjEyLzMxLzIwMTkIAAAACjEyLzMxLzIwMTkJAAAAATBL7cIO6cjbCHlinh3pyNsIK0NJUS5OWVNFOkNBVC5JUV9BU1NFVF9UVVJOUy4xMDAwLjEyLzMxLzIwMTMBAAAAMvUDAAIAAAAIMC42NDAyMTcBCAAAAAUAAAABMQEAAAAKMTc3NjQ0MjEwMgMAAAADMTYwAgAAAAQ0MTc3BAAAAAEwBwAAAAoxMi8zMS8yMDEzCAAAAAoxMi8zMS8yMDEzCQAAAAEwS+3CDunI2wh5Yp4d6cjbCCxDSVEuTllTRTpDTkhJLklRX0VCSVRfTUFSR0lOLjEwMDAuMTIvMzEvMjAxNQEAAABOYhkGAgAAAAY0LjY2MTkBCAAAAAUAAAABMQEAAAAKMTg3NzYwNTAyNwMAAAADMTYwAgAAAAQ0MDUzBAAAAAEwBwAAAAoxMi8zMS8yMDE1CAAAAAoxMi8zMS8yMDE1CQAAAAEw1JbGDunI2wiEtaUd6cjbCDdDSVEuTkFTREFRQ006VE9STy5JUV9HUk9TU19NQVJHSU4uMTAwMC4xMi8zMS8yMDIwLi4uVVNEAQAAAHl7NmwDAAAAAABL7cIO6cjbCHlinh3pyNsILkNJUS5OQVNEQVFDTTpUT1JPLklRX05JX01BUkdJTi4xMDAwLjEyLzMwLzIwMTYBAAAAeXs2bAMAAAAAAEvtwg7pyNsI</t>
  </si>
  <si>
    <t>eWKeHenI2wgxQ0lRLk5ZU0U6Q0FULklRX1RPVEFMX0RFQlRfRVFVSVRZLjEwMDAuMTIvMzEvMjAyMgEAAAAy9QMAAgAAAAgyMzYuNDM1NwEIAAAABQAAAAExAQAAAAstMjA2MDg4MTkzNwMAAAADMTYwAgAAAAQ0MDM0BAAAAAEwBwAAAAoxMi8zMS8yMDIyCAAAAAoxMi8zMS8yMDIyCQAAAAEwS+3CDunI2wh5Yp4d6cjbCCxDSVEuTllTRTpERS5JUV9SRVRVUk5fRVFVSVRZLjEwMDAuMTIvMzEvMjAxNwEAAACADwQAAgAAAAcyNi43ODc3AQgAAAAFAAAAATEBAAAACjE5OTY5OTg3MDYDAAAAAzE2MAIAAAAENDEyOAQAAAABMAcAAAAKMTIvMzEvMjAxNwgAAAAKMTAvMjkvMjAxNwkAAAABMNSWxg7pyNsIG0SjHenI2wgoQ0lRLk5ZU0U6REUuSVFfTklfTUFSR0lOLjEwMDAuMTIvMzAvMjAxNgEAAACADwQAAgAAAAY1LjczOTkBCAAAAAUAAAABMQEAAAAKMTkzNjAwNDk3OAMAAAADMTYwAgAAAAQ0MDk0BAAAAAEwBwAAAAoxMi8zMC8yMDE2CAAAAAoxMC8zMC8yMDE2CQAAAAEwS+3CDunI2wh5Yp4d6cjbCCxDSVEuTllTRTpERS5JUV9SRVRVUk5fRVFVSVRZLjEwMDAuMTIvMzEvMjAxOAEAAACADwQAAgAAAAcyMi43MTEyAQgAAAAFAAAAATEBAAAACjIwNzUyNDcxMTkDAAAAAzE2MAIAAAAENDEyOAQAAAABMAcAAAAKMTIvMzEvMjAxOAgAAAAKMTAvMjgvMjAxOAkAAAABMNSWxg7pyNsIqHykHenI2wgvQ0lRLk5Z</t>
  </si>
  <si>
    <t>U0U6REUuSVFfRUJJVERBX0lOVC4xMDAwLjEyLzMxLzIwMjAuLi5VU0QBAAAAgA8EAAIAAAAJMTguNDkxODAzAQgAAAAFAAAAATEBAAAACy0yMTE2Nzg1MDY5AwAAAAMxNjACAAAABDQxOTAEAAAAATAHAAAACjEyLzMxLzIwMjAIAAAACTExLzEvMjAyMAkAAAABMEvtwg7pyNsIeWKeHenI2wgzQ0lRLk5ZU0U6QUdDTy5JUV9HUk9TU19NQVJHSU4uMTAwMC4xMi8zMS8yMDIwLi4uVVNEAQAAAE/YBAACAAAABjIyLjQ4NwEIAAAABQAAAAExAQAAAAstMjA1OTAxMjU3NwMAAAADMTYwAgAAAAQ0MDc0BAAAAAEwBwAAAAoxMi8zMS8yMDIwCAAAAAoxMi8zMS8yMDIwCQAAAAEwS+3CDunI2wh5Yp4d6cjbCClDSVEuVFNFOjY1MDEuSVFfTklfTUFSR0lOLjEwMDAuMTIvMzEvMjAxOAEAAACbLQIAAgAAAAYzLjg3NDUBCAAAAAUAAAABMQEAAAAKMTk2OTkwMzI5MQMAAAACNzkCAAAABDQwOTQEAAAAATAHAAAACjEyLzMxLzIwMTgIAAAACTMvMzEvMjAxOAkAAAABMEvtwg7pyNsIeWKeHenI2wgyQ0lRLlRTRTo2MzI2LklRX0dST1NTX01BUkdJTi4xMDAwLjEyLzMxLzIwMTQuLi5VU0QBAAAAGVcEAAIAAAAHMzAuMDAxMgEIAAAABQAAAAExAQAAAAoxNzgyNDQ2MzU1AwAAAAI3OQIAAAAENDA3NAQAAAABMAcAAAAKMTIvMzEvMjAxNAgAAAAJMy8zMS8yMDE0CQAAAAEwS+3CDunI2wh5Yp4d6cjbCDBDSVEuTlNFSTpNJk0u</t>
  </si>
  <si>
    <t>SVFfRUJJVERBX0lOVC4xMDAwLjEyLzMxLzIwMjEuLi5VU0QBAAAAQmcNAAIAAAAIMi4yNjQ4ODQBCAAAAAUAAAABMQEAAAALLTIwODk3NDQwMjADAAAAAjcyAgAAAAQ0MTkwBAAAAAEwBwAAAAoxMi8zMS8yMDIxCAAAAAkzLzMxLzIwMjEJAAAAATBL7cIO6cjbCHlinh3pyNsIKkNJUS5OWVNFOkNOSEkuSVFfTklfTUFSR0lOLjEwMDAuMTIvMzEvMjAxNQEAAABOYhkGAgAAAAYwLjk3NjMBCAAAAAUAAAABMQEAAAAKMTg3NzYwNTAyNwMAAAADMTYwAgAAAAQ0MDk0BAAAAAEwBwAAAAoxMi8zMS8yMDE1CAAAAAoxMi8zMS8yMDE1CQAAAAEw1JbGDunI2wiofKQd6cjbCCtDSVEuU0hTRTo2MDAwMzEuSVFfQVJfVFVSTlMuMTAwMC4xMi8zMS8yMDE1AQAAAC9QWQACAAAACDEuMDYyNzAxAQgAAAAFAAAAATEBAAAACjE4Mzg1MzkwNTcDAAAAAjMyAgAAAAQ0MDAxBAAAAAEwBwAAAAoxMi8zMS8yMDE1CAAAAAoxMi8zMS8yMDE1CQAAAAEwS+3CDunI2wh5Yp4d6cjbCCpDSVEuTllTRTpBR0NPLklRX05JX01BUkdJTi4xMDAwLjEyLzMxLzIwMTkBAAAAT9gEAAIAAAAGMS4zODQ3AQgAAAAFAAAAATEBAAAACy0yMTEwNDU3Mjg4AwAAAAMxNjACAAAABDQwOTQEAAAAATAHAAAACjEyLzMxLzIwMTkIAAAACjEyLzMxLzIwMTkJAAAAATBL7cIO6cjbCHlinh3pyNsIKkNJUS5OWVNFOkRFLklRX0VCSVRfTUFSR0lOLjEwMDAu</t>
  </si>
  <si>
    <t>MTIvMzEvMjAxOQEAAACADwQAAgAAAAcxMC45ODU2AQgAAAAFAAAAATEBAAAACy0yMTE2Nzg1MDY0AwAAAAMxNjACAAAABDQwNTMEAAAAATAHAAAACjEyLzMxLzIwMTkIAAAACTExLzMvMjAxOQkAAAABMM1exQ7pyNsIYCaoHenI2wg3Q0lRLk5BU0RBUUNNOlRPUk8uSVFfVE9UQUxfREVCVF9DQVBJVEFMLjEwMDAuMTIvMzEvMjAxNAEAAAB5ezZsAwAAAAAAS+3CDunI2wh5Yp4d6cjbCC9DSVEuTllTRTpERS5JUV9FQklUREFfSU5ULjEwMDAuMTIvMzEvMjAxNS4uLlVTRAEAAACADwQAAgAAAAkxNy4zMDg4ODgBCAAAAAUAAAABMQEAAAAKMTg2OTk3MTgwMQMAAAADMTYwAgAAAAQ0MTkwBAAAAAEwBwAAAAoxMi8zMS8yMDE1CAAAAAkxMS8xLzIwMTUJAAAAATDUlsYO6cjbCP/tph3pyNsIKUNJUS5OWVNFOlRFWC5JUV9OSV9NQVJHSU4uMTAwMC4xMi8zMS8yMDE0AQAAAA6zBAACAAAABjUuODE2OQEIAAAABQAAAAExAQAAAAoxODI5NTgyMDQ3AwAAAAMxNjACAAAABDQwOTQEAAAAATAHAAAACjEyLzMxLzIwMTQIAAAACjEyLzMxLzIwMTQJAAAAATBL7cIO6cjbCHlinh3pyNsIMUNJUS5UU0U6NjMyNi5JUV9RVUlDS19SQVRJTy4xMDAwLjEyLzMxLzIwMjIuLi5VU0QBAAAAGVcEAAIAAAAIMC45NzgzODcBCAAAAAUAAAABMQEAAAALLTIwNTU2MTY0MzQDAAAAAjc5AgAAAAQ0MTIxBAAAAAEwBwAAAAoxMi8zMS8y</t>
  </si>
  <si>
    <t>MDIyCAAAAAoxMi8zMS8yMDIyCQAAAAEwS+3CDunI2wh5Yp4d6cjbCDNDSVEuTllTRTpDQVQuSVFfRUJJVERBX01BUkdJTi4xMDAwLjEyLzMwLzIwMTYuLi5VU0QBAAAAMvUDAAIAAAAHMTYuMzg5NwEIAAAABQAAAAExAQAAAAoxODc0NTI0NDUzAwAAAAMxNjACAAAABDQwNDcEAAAAATAHAAAACjEyLzMwLzIwMTYIAAAACjEyLzMxLzIwMTUJAAAAATBL7cIO6cjbCHlinh3pyNsIMkNJUS5OWVNFOkNBVC5JUV9UT1RBTF9ERUJUX0NBUElUQUwuMTAwMC4xMi8zMS8yMDE1AQAAADL1AwACAAAABjcxLjg2MwEIAAAABQAAAAExAQAAAAoxODc0NTI0NDUzAwAAAAMxNjACAAAABDQxODYEAAAAATAHAAAACjEyLzMxLzIwMTUIAAAACjEyLzMxLzIwMTUJAAAAATBL7cIO6cjbCHlinh3pyNsIMENJUS5UU0U6NjMyNi5JUV9FQklUREFfSU5ULjEwMDAuMTIvMzEvMjAxNy4uLlVTRAEAAAAZVwQAAgAAAAkyNS4zNjQ2NTIBCAAAAAUAAAABMQEAAAAKMTg3OTU5NDk0MgMAAAACNzkCAAAABDQxOTAEAAAAATAHAAAACjEyLzMxLzIwMTcIAAAACjEyLzMxLzIwMTcJAAAAATBL7cIO6cjbCHlinh3pyNsIM0NJUS5OWVNFOlRFWC5JUV9DVVJSRU5UX1JBVElPLjEwMDAuMTIvMzEvMjAxOC4uLlVTRAEAAAAOswQAAgAAAAgxLjk5NDczMQEIAAAABQAAAAExAQAAAAoyMDc5OTY1MTI1AwAAAAMxNjACAAAABDQwMzAEAAAAATAHAAAA</t>
  </si>
  <si>
    <t>CjEyLzMxLzIwMTgIAAAACjEyLzMxLzIwMTgJAAAAATBL7cIO6cjbCHlinh3pyNsIMENJUS5OWVNFOkNOSEkuSVFfSU5WRU5UT1JZX1RVUk5TLjEwMDAuMTIvMzEvMjAxNwEAAABOYhkGAgAAAAgzLjY5NDI5MQEIAAAABQAAAAExAQAAAAoyMDE5MzMzODk4AwAAAAMxNjACAAAABDQwODIEAAAAATAHAAAACjEyLzMxLzIwMTcIAAAACjEyLzMxLzIwMTcJAAAAATBL7cIO6cjbCHlinh3pyNsIL0NJUS5UU0U6NjUwMS5JUV9JTlZFTlRPUllfVFVSTlMuMTAwMC4xMi8zMS8yMDE3AQAAAJstAgACAAAACDUuMzcwNzk2AQgAAAAFAAAAATEBAAAACjE5NjMzMTU5MDADAAAAAjc5AgAAAAQ0MDgyBAAAAAEwBwAAAAoxMi8zMS8yMDE3CAAAAAkzLzMxLzIwMTcJAAAAATBL7cIO6cjbCHlinh3pyNsIL0NJUS5OU0VJOk0mTS5JUV9JTlZFTlRPUllfVFVSTlMuMTAwMC4xMi8zMS8yMDIxAQAAAEJnDQACAAAACDMuNzQ5MTQzAQgAAAAFAAAAATEBAAAACy0yMDg5NzQ0MDIwAwAAAAI3MgIAAAAENDA4MgQAAAABMAcAAAAKMTIvMzEvMjAyMQgAAAAJMy8zMS8yMDIxCQAAAAEwS+3CDunI2wh5Yp4d6cjbCCdDSVEuTllTRTpERS5JUV9BUl9UVVJOUy4xMDAwLjEyLzMxLzIwMTkBAAAAgA8EAAIAAAAINi41OTQ3MDYBCAAAAAUAAAABMQEAAAALLTIxMTY3ODUwNjQDAAAAAzE2MAIAAAAENDAwMQQAAAABMAcAAAAKMTIvMzEvMjAx</t>
  </si>
  <si>
    <t>OQgAAAAJMTEvMy8yMDE5CQAAAAEwS+3CDunI2wh5Yp4d6cjbCCtDSVEuTllTRTpURVguSVFfRUJJVF9NQVJHSU4uMTAwMC4xMi8zMS8yMDE3AQAAAA6zBAACAAAABjYuMTM5MQEIAAAABQAAAAExAQAAAAoyMDE0Mjc2OTUyAwAAAAMxNjACAAAABDQwNTMEAAAAATAHAAAACjEyLzMxLzIwMTcIAAAACjEyLzMxLzIwMTcJAAAAATBL7cIO6cjbCHlinh3pyNsIKENJUS5OWVNFOlRFWC5JUV9BUl9UVVJOUy4xMDAwLjEyLzMxLzIwMTMBAAAADrMEAAIAAAAINi40MzAwNjIBCAAAAAUAAAABMQEAAAAKMTc3NzI3OTYxMwMAAAADMTYwAgAAAAQ0MDAxBAAAAAEwBwAAAAoxMi8zMS8yMDEzCAAAAAoxMi8zMS8yMDEzCQAAAAEwS+3CDunI2wh5Yp4d6cjbCCtDSVEuTllTRTpDQVQuSVFfQVNTRVRfVFVSTlMuMTAwMC4xMi8zMS8yMDE0AQAAADL1AwACAAAACDAuNjUwODQyAQgAAAAFAAAAATEBAAAACjE4Mjc4NjkxNjUDAAAAAzE2MAIAAAAENDE3NwQAAAABMAcAAAAKMTIvMzEvMjAxNAgAAAAKMTIvMzEvMjAxNAkAAAABMEvtwg7pyNsIeWKeHenI2wgyQ0lRLlRTRTo2NTAxLklRX1RPVEFMX0RFQlRfQ0FQSVRBTC4xMDAwLjEyLzMxLzIwMjABAAAAmy0CAAIAAAAHMjUuODE4OAEIAAAABQAAAAExAQAAAAstMjEyMDU1NzQ4NgMAAAACNzkCAAAABDQxODYEAAAAATAHAAAACjEyLzMxLzIwMjAIAAAACTMvMzEvMjAyMAkA</t>
  </si>
  <si>
    <t>AAABMEvtwg7pyNsIeWKeHenI2wgyQ0lRLk5ZU0U6QUdDTy5JUV9UT1RBTF9ERUJUX0VRVUlUWS4xMDAwLjEyLzMxLzIwMTgBAAAAT9gEAAIAAAAHNTAuMTU1MwEIAAAABQAAAAExAQAAAAoyMDgyNDk3NzEzAwAAAAMxNjACAAAABDQwMzQEAAAAATAHAAAACjEyLzMxLzIwMTgIAAAACjEyLzMxLzIwMTgJAAAAATBL7cIO6cjbCHlinh3pyNsIMUNJUS5OWVNFOkRFLklRX1RPVEFMX0RFQlRfQ0FQSVRBTC4xMDAwLjEyLzMxLzIwMjEBAAAAgA8EAAIAAAAHNzIuNTkyNQEIAAAABQAAAAExAQAAAAstMjA2NTM4ODQ5NQMAAAADMTYwAgAAAAQ0MTg2BAAAAAEwBwAAAAoxMi8zMS8yMDIxCAAAAAoxMC8zMS8yMDIxCQAAAAEwS+3CDunI2wh5Yp4d6cjbCC1DSVEuVFNFOjYzMjYuSVFfUkVUVVJOX0FTU0VUUy4xMDAwLjEyLzMxLzIwMTMBAAAAGVcEAAIAAAAGNC41ODA0AQgAAAAFAAAAATEBAAAACjE3NDM1NjU3MjkDAAAAAjc5AgAAAAQ0MTc4BAAAAAEwBwAAAAoxMi8zMS8yMDEzCAAAAAkzLzMxLzIwMTMJAAAAATBL7cIO6cjbCHlinh3pyNsINUNJUS5TSFNFOjYwMDAzMS5JUV9HUk9TU19NQVJHSU4uMTAwMC4xMi8zMS8yMDE3Li4uVVNEAQAAAC9QWQACAAAABzI5LjQ2OTkBCAAAAAUAAAABMQEAAAAKMTk1MjYyMDM4OQMAAAACMzICAAAABDQwNzQEAAAAATAHAAAACjEyLzMxLzIwMTcIAAAACjEyLzMxLzIwMTcJ</t>
  </si>
  <si>
    <t>AAAAATBL7cIO6cjbCHlinh3pyNsIMENJUS5OQVNEQVFDTTpUT1JPLklRX0VCSVRfTUFSR0lOLjEwMDAuMTIvMzEvMjAxNwEAAAB5ezZsAwAAAAAAS+3CDunI2wh5Yp4d6cjbCCxDSVEuTllTRTpERS5JUV9SRVRVUk5fQVNTRVRTLjEwMDAuMTIvMzEvMjAyMQEAAACADwQAAgAAAAY2LjIxNjgBCAAAAAUAAAABMQEAAAALLTIwNjUzODg0OTUDAAAAAzE2MAIAAAAENDE3OAQAAAABMAcAAAAKMTIvMzEvMjAyMQgAAAAKMTAvMzEvMjAyMQkAAAABMEvtwg7pyNsIeWKeHenI2wgzQ0lRLk5ZU0U6Q05ISS5JUV9HUk9TU19NQVJHSU4uMTAwMC4xMi8zMS8yMDE5Li4uVVNEAQAAAE5iGQYCAAAABzIwLjEyMTcBCAAAAAUAAAABMQEAAAALLTIxMDk3ODU4MzIDAAAAAzE2MAIAAAAENDA3NAQAAAABMAcAAAAKMTIvMzEvMjAxOQgAAAAKMTIvMzEvMjAxOQkAAAABMEvtwg7pyNsIeWKeHenI2wgzQ0lRLk5ZU0U6Q0FULklRX0VCSVREQV9NQVJHSU4uMTAwMC4xMi8zMS8yMDE5Li4uVVNEAQAAADL1AwACAAAABzE5Ljg2OTgBCAAAAAUAAAABMQEAAAALLTIxMTIxNTcxNTkDAAAAAzE2MAIAAAAENDA0NwQAAAABMAcAAAAKMTIvMzEvMjAxOQgAAAAKMTIvMzEvMjAxOQkAAAABMEvtwg7pyNsIeWKeHenI2wgsQ0lRLk5ZU0U6REUuSVFfUkVUVVJOX0VRVUlUWS4xMDAwLjEyLzMxLzIwMjIBAAAAgA8EAAIAAAAHMzYuNzYxMQEI</t>
  </si>
  <si>
    <t>AAAABQAAAAExAQAAAAstMjA2NTM4ODQ2OAMAAAADMTYwAgAAAAQ0MTI4BAAAAAEwBwAAAAoxMi8zMS8yMDIyCAAAAAoxMC8zMC8yMDIyCQAAAAEwS+3CDunI2wh5Yp4d6cjbCDRDSVEuTllTRTpDTkhJLklRX0VCSVREQV9NQVJHSU4uMTAwMC4xMi8zMS8yMDIyLi4uVVNEAQAAAE5iGQYCAAAABzEzLjY4OTQBCAAAAAUAAAABMQEAAAALLTIwNTkwMTI1ODQDAAAAAzE2MAIAAAAENDA0NwQAAAABMAcAAAAKMTIvMzEvMjAyMggAAAAKMTIvMzEvMjAyMgkAAAABMNSWxg7pyNsIqHykHenI2wg0Q0lRLk5ZU0U6QUdDTy5JUV9DVVJSRU5UX1JBVElPLjEwMDAuMTIvMzAvMjAxNi4uLlVTRAEAAABP2AQAAgAAAAcxLjMyNjIxAQgAAAAFAAAAATEBAAAACjE4NzY3MzQ1NDADAAAAAzE2MAIAAAAENDAzMAQAAAABMAcAAAAKMTIvMzAvMjAxNggAAAAKMTIvMzEvMjAxNQkAAAABMEvtwg7pyNsIeWKeHenI2wgsQ0lRLk5ZU0U6REUuSVFfUkVUVVJOX0FTU0VUUy4xMDAwLjEyLzMxLzIwMTgBAAAAgA8EAAIAAAAGMy44MjU1AQgAAAAFAAAAATEBAAAACjIwNzUyNDcxMTkDAAAAAzE2MAIAAAAENDE3OAQAAAABMAcAAAAKMTIvMzEvMjAxOAgAAAAKMTAvMjgvMjAxOAkAAAABMNSWxg7pyNsIYCaoHenI2wgzQ0lRLk5TRUk6TSZNLklRX0NVUlJFTlRfUkFUSU8uMTAwMC4xMi8zMS8yMDIyLi4uVVNEAQAAAEJnDQACAAAACDEu</t>
  </si>
  <si>
    <t>MzM1MDU0AQgAAAAFAAAAATEBAAAACy0yMDM5MDgyNzg0AwAAAAI3MgIAAAAENDAzMAQAAAABMAcAAAAKMTIvMzEvMjAyMggAAAAJMy8zMS8yMDIyCQAAAAEwS+3CDunI2wh5Yp4d6cjbCDJDSVEuTllTRTpDQVQuSVFfR1JPU1NfTUFSR0lOLjEwMDAuMTIvMzEvMjAxNS4uLlVTRAEAAAAy9QMAAgAAAAcyMy42NDEyAQgAAAAFAAAAATEBAAAACjE4NzQ1MjQ0NTMDAAAAAzE2MAIAAAAENDA3NAQAAAABMAcAAAAKMTIvMzEvMjAxNQgAAAAKMTIvMzEvMjAxNQkAAAABMEvtwg7pyNsIeWKeHenI2wgzQ0lRLk5ZU0U6VEVYLklRX0VCSVREQV9NQVJHSU4uMTAwMC4xMi8zMS8yMDEzLi4uVVNEAQAAAA6zBAACAAAABjguMjk2MQEIAAAABQAAAAExAQAAAAoxNzc3Mjc5NjEzAwAAAAMxNjACAAAABDQwNDcEAAAAATAHAAAACjEyLzMxLzIwMTMIAAAACjEyLzMxLzIwMTMJAAAAATBL7cIO6cjbCHlinh3pyNsIMUNJUS5UU0U6NjUwMS5JUV9RVUlDS19SQVRJTy4xMDAwLjEyLzMxLzIwMjIuLi5VU0QBAAAAmy0CAAIAAAAHMC43Mzg1MQEIAAAABQAAAAExAQAAAAstMjA4ODgyMTY3MQMAAAACNzkCAAAABDQxMjEEAAAAATAHAAAACjEyLzMxLzIwMjIIAAAACTMvMzEvMjAyMgkAAAABMEvtwg7pyNsIeWKeHenI2wguQ0lRLlNIU0U6NjAwMDMxLklRX0VCSVRfTUFSR0lOLjEwMDAuMTIvMzAvMjAxNgEAAAAvUFkAAgAAAAY0</t>
  </si>
  <si>
    <t>Ljg4MTkBCAAAAAUAAAABMQEAAAAKMTgzODUzOTA1NwMAAAACMzICAAAABDQwNTMEAAAAATAHAAAACjEyLzMwLzIwMTYIAAAACjEyLzMxLzIwMTUJAAAAATBL7cIO6cjbCHlinh3pyNsIL0NJUS5OWVNFOlRFWC5JUV9JTlZFTlRPUllfVFVSTlMuMTAwMC4xMi8zMS8yMDE1AQAAAA6zBAACAAAACDMuMjA4NzE0AQgAAAAFAAAAATEBAAAACjE4NzQ4MzI2NjMDAAAAAzE2MAIAAAAENDA4MgQAAAABMAcAAAAKMTIvMzEvMjAxNQgAAAAKMTIvMzEvMjAxNQkAAAABMEvtwg7pyNsIeWKeHenI2wgzQ0lRLk5ZU0U6VEVYLklRX0NVUlJFTlRfUkFUSU8uMTAwMC4xMi8zMS8yMDE1Li4uVVNEAQAAAA6zBAACAAAACDIuMTUyODg2AQgAAAAFAAAAATEBAAAACjE4NzQ4MzI2NjMDAAAAAzE2MAIAAAAENDAzMAQAAAABMAcAAAAKMTIvMzEvMjAxNQgAAAAKMTIvMzEvMjAxNQkAAAABMEvtwg7pyNsIeWKeHenI2wgtQ0lRLk5TRUk6TSZNLklRX1JFVFVSTl9FUVVJVFkuMTAwMC4xMi8zMS8yMDE3AQAAAEJnDQACAAAABjExLjgyNQEIAAAABQAAAAExAQAAAAoxODk1NDY1NDM3AwAAAAI3MgIAAAAENDEyOAQAAAABMAcAAAAKMTIvMzEvMjAxNwgAAAAJMy8zMS8yMDE3CQAAAAEwS+3CDunI2wh5Yp4d6cjbCC9DSVEuTllTRTpERS5JUV9FQklUREFfSU5ULjEwMDAuMTIvMzEvMjAxMy4uLlVTRAEAAACADwQAAgAAAAgyNi44MTI3</t>
  </si>
  <si>
    <t>NwEIAAAABQAAAAExAQAAAAoxNzc0Mjc0MTc3AwAAAAMxNjACAAAABDQxOTAEAAAAATAHAAAACjEyLzMxLzIwMTMIAAAACjEwLzMxLzIwMTMJAAAAATDUlsYO6cjbCIS1pR3pyNsIMUNJUS5OWVNFOkNOSEkuSVFfRUJJVERBX0lOVC4xMDAwLjEyLzMxLzIwMjEuLi5VU0QBAAAATmIZBgIAAAAJMTcuNjkyODU3AQgAAAAFAAAAATEBAAAACy0yMDU5MDEyNjAzAwAAAAMxNjACAAAABDQxOTAEAAAAATAHAAAACjEyLzMxLzIwMjEIAAAACjEyLzMxLzIwMjEJAAAAATDUlsYO6cjbCP/tph3pyNsINkNJUS5TSFNFOjYwMDAzMS5JUV9FQklUREFfTUFSR0lOLjEwMDAuMTIvMzAvMjAxNi4uLlVTRAEAAAAvUFkAAgAAAAcxMi45NzAxAQgAAAAFAAAAATEBAAAACjE4Mzg1MzkwNTcDAAAAAjMyAgAAAAQ0MDQ3BAAAAAEwBwAAAAoxMi8zMC8yMDE2CAAAAAoxMi8zMS8yMDE1CQAAAAEwS+3CDunI2wh5Yp4d6cjbCDVDSVEuVFNFOjY1MDEuSVFfTkVUX0RFQlRfRUJJVERBLjEwMDAuMTIvMzEvMjAxMy4uLlVTRAEAAACbLQIAAgAAAAgyLjE4NDIzNgEIAAAABQAAAAExAQAAAAoxNjg1NTIxNzIyAwAAAAI3OQIAAAAENDE5MwQAAAABMAcAAAAKMTIvMzEvMjAxMwgAAAAJMy8zMS8yMDEzCQAAAAEwS+3CDunI2wh5Yp4d6cjbCDJDSVEuVFNFOjY1MDEuSVFfVE9UQUxfREVCVF9DQVBJVEFMLjEwMDAuMTIvMzEvMjAyMgEAAACb</t>
  </si>
  <si>
    <t>LQIAAgAAAAczNi44NjI5AQgAAAAFAAAAATEBAAAACy0yMDg4ODIxNjcxAwAAAAI3OQIAAAAENDE4NgQAAAABMAcAAAAKMTIvMzEvMjAyMggAAAAJMy8zMS8yMDIyCQAAAAEwS+3CDunI2wh5Yp4d6cjbCDNDSVEuVFNFOjY1MDEuSVFfQ1VSUkVOVF9SQVRJTy4xMDAwLjEyLzMxLzIwMTguLi5VU0QBAAAAmy0CAAIAAAAIMS4zNTczODIBCAAAAAUAAAABMQEAAAAKMTk2OTkwMzI5MQMAAAACNzkCAAAABDQwMzAEAAAAATAHAAAACjEyLzMxLzIwMTgIAAAACTMvMzEvMjAxOAkAAAABMEvtwg7pyNsIeWKeHenI2wgwQ0lRLk5ZU0U6Q05ISS5JUV9JTlZFTlRPUllfVFVSTlMuMTAwMC4xMi8zMS8yMDE4AQAAAE5iGQYCAAAACDMuNjAyMzg1AQgAAAAFAAAAATEBAAAACjIwODI5NDcxNzADAAAAAzE2MAIAAAAENDA4MgQAAAABMAcAAAAKMTIvMzEvMjAxOAgAAAAKMTIvMzEvMjAxOAkAAAABMNSWxg7pyNsIowuiHenI2wgvQ0lRLlRTRTo2NTAxLklRX0lOVkVOVE9SWV9UVVJOUy4xMDAwLjEyLzMxLzIwMjIBAAAAmy0CAAIAAAAINC4xNzAwOTgBCAAAAAUAAAABMQEAAAALLTIwODg4MjE2NzEDAAAAAjc5AgAAAAQ0MDgyBAAAAAEwBwAAAAoxMi8zMS8yMDIyCAAAAAkzLzMxLzIwMjIJAAAAATBL7cIO6cjbCHlinh3pyNsIKENJUS5OU0VJOk0mTS5JUV9BUl9UVVJOUy4xMDAwLjEyLzMxLzIwMTcBAAAAQmcNAAIAAAAJ</t>
  </si>
  <si>
    <t>MTIuODcxNDY4AQgAAAAFAAAAATEBAAAACjE4OTU0NjU0MzcDAAAAAjcyAgAAAAQ0MDAxBAAAAAEwBwAAAAoxMi8zMS8yMDE3CAAAAAkzLzMxLzIwMTcJAAAAATBL7cIO6cjbCHlinh3pyNsIMENJUS5OQVNEQVFDTTpUT1JPLklRX0FTU0VUX1RVUk5TLjEwMDAuMTIvMzEvMjAyMgEAAAB5ezZsAgAAAAgwLjc5NDg1MgEIAAAABQAAAAExAQAAAAstMjAzMzM0NjkwMAMAAAADMTYwAgAAAAQ0MTc3BAAAAAEwBwAAAAoxMi8zMS8yMDIyCAAAAAoxMi8zMS8yMDIyCQAAAAEwS+3CDunI2wh5Yp4d6cjbCClDSVEuVFNFOjY1MDEuSVFfTklfTUFSR0lOLjEwMDAuMTIvMzEvMjAxNAEAAACbLQIAAgAAAAY0LjI4MTUBCAAAAAUAAAABMQEAAAAKMTc0NTI3MDU0NAMAAAACNzkCAAAABDQwOTQEAAAAATAHAAAACjEyLzMxLzIwMTQIAAAACTMvMzEvMjAxNAkAAAABMEvtwg7pyNsIeWKeHenI2wguQ0lRLk5ZU0U6QUdDTy5JUV9SRVRVUk5fQVNTRVRTLjEwMDAuMTIvMzEvMjAxMwEAAABP2AQAAgAAAAY2Ljk2NjcBCAAAAAUAAAABMQEAAAAKMTc3ODE4NTA4OAMAAAADMTYwAgAAAAQ0MTc4BAAAAAEwBwAAAAoxMi8zMS8yMDEzCAAAAAoxMi8zMS8yMDEzCQAAAAEwS+3CDunI2wh5Yp4d6cjbCCpDSVEuTllTRTpERS5JUV9BU1NFVF9UVVJOUy4xMDAwLjEyLzMxLzIwMTUBAAAAgA8EAAIAAAAIMC40ODI1NTkBCAAAAAUAAAAB</t>
  </si>
  <si>
    <t>MQEAAAAKMTg2OTk3MTgwMQMAAAADMTYwAgAAAAQ0MTc3BAAAAAEwBwAAAAoxMi8zMS8yMDE1CAAAAAkxMS8xLzIwMTUJAAAAATBL7cIO6cjbCHlinh3pyNsIKUNJUS5UU0U6NjMyNi5JUV9OSV9NQVJHSU4uMTAwMC4xMi8zMS8yMDE5AQAAABlXBAACAAAABjcuNzYzNAEIAAAABQAAAAExAQAAAAoyMDg1Mjg4MjAxAwAAAAI3OQIAAAAENDA5NAQAAAABMAcAAAAKMTIvMzEvMjAxOQgAAAAKMTIvMzEvMjAxOQkAAAABMEvtwg7pyNsIeWKeHenI2wgyQ0lRLk5ZU0U6Q05ISS5JUV9RVUlDS19SQVRJTy4xMDAwLjEyLzMxLzIwMTMuLi5VU0QBAAAATmIZBgIAAAAIMi4yMjU0NDkBCAAAAAUAAAABMQEAAAAKMTgyMTY4NzYyMAMAAAADMTYwAgAAAAQ0MTIxBAAAAAEwBwAAAAoxMi8zMS8yMDEzCAAAAAoxMi8zMS8yMDEzCQAAAAEw1JbGDunI2wijC6Id6cjbCDBDSVEuTllTRTpERS5JUV9UT1RBTF9ERUJUX0VRVUlUWS4xMDAwLjEyLzMxLzIwMTcBAAAAgA8EAAIAAAAINDE5LjYyODEBCAAAAAUAAAABMQEAAAAKMTk5Njk5ODcwNgMAAAADMTYwAgAAAAQ0MDM0BAAAAAEwBwAAAAoxMi8zMS8yMDE3CAAAAAoxMC8yOS8yMDE3CQAAAAEw1JbGDunI2wiEtaUd6cjbCDJDSVEuTllTRTpDQVQuSVFfVE9UQUxfREVCVF9DQVBJVEFMLjEwMDAuMTIvMzEvMjAxMwEAAAAy9QMAAgAAAAc2NC4zOTI2AQgAAAAFAAAAATEBAAAA</t>
  </si>
  <si>
    <t>CjE3NzY0NDIxMDIDAAAAAzE2MAIAAAAENDE4NgQAAAABMAcAAAAKMTIvMzEvMjAxMwgAAAAKMTIvMzEvMjAxMwkAAAABMEvtwg7pyNsIeWKeHenI2wgtQ0lRLlRTRTo2MzI2LklRX1JFVFVSTl9FUVVJVFkuMTAwMC4xMi8zMS8yMDE4AQAAABlXBAACAAAABzEwLjY3OTMBCAAAAAUAAAABMQEAAAAKMjAyMzA1NjA5NwMAAAACNzkCAAAABDQxMjgEAAAAATAHAAAACjEyLzMxLzIwMTgIAAAACjEyLzMxLzIwMTgJAAAAATBL7cIO6cjbCHlinh3pyNsILkNJUS5OWVNFOkFHQ08uSVFfUkVUVVJOX0VRVUlUWS4xMDAwLjEyLzMxLzIwMTQBAAAAT9gEAAIAAAAGMTAuNzE5AQgAAAAFAAAAATEBAAAACjE4Mjk5NTA5NzgDAAAAAzE2MAIAAAAENDEyOAQAAAABMAcAAAAKMTIvMzEvMjAxNAgAAAAKMTIvMzEvMjAxNAkAAAABMEvtwg7pyNsIeWKeHenI2wgrQ0lRLk5ZU0U6Q0FULklRX0VCSVRfTUFSR0lOLjEwMDAuMTIvMzEvMjAyMQEAAAAy9QMAAgAAAAcxNi4yMzI3AQgAAAAFAAAAATEBAAAACy0yMDYwODgxOTQxAwAAAAMxNjACAAAABDQwNTMEAAAAATAHAAAACjEyLzMxLzIwMjEIAAAACjEyLzMxLzIwMjEJAAAAATBL7cIO6cjbCHlinh3pyNsIMkNJUS5OWVNFOkNOSEkuSVFfUVVJQ0tfUkFUSU8uMTAwMC4xMi8zMS8yMDE4Li4uVVNEAQAAAE5iGQYCAAAACDIuNTc5MjU2AQgAAAAFAAAAATEBAAAACjIwODI5NDcx</t>
  </si>
  <si>
    <t>NzADAAAAAzE2MAIAAAAENDEyMQQAAAABMAcAAAAKMTIvMzEvMjAxOAgAAAAKMTIvMzEvMjAxOAkAAAABMEvtwg7pyNsIeWKeHenI2wguQ0lRLk5ZU0U6QUdDTy5JUV9SRVRVUk5fRVFVSVRZLjEwMDAuMTIvMzEvMjAxOQEAAABP2AQAAgAAAAY0LjE2MjMBCAAAAAUAAAABMQEAAAALLTIxMTA0NTcyODgDAAAAAzE2MAIAAAAENDEyOAQAAAABMAcAAAAKMTIvMzEvMjAxOQgAAAAKMTIvMzEvMjAxOQkAAAABMEvtwg7pyNsIeWKeHenI2wgpQ0lRLk5TRUk6TSZNLklRX05JX01BUkdJTi4xMDAwLjEyLzMxLzIwMjABAAAAQmcNAAIAAAAGMC4xNjY3AQgAAAAFAAAAATEBAAAACy0yMTQzODIzMTc1AwAAAAI3MgIAAAAENDA5NAQAAAABMAcAAAAKMTIvMzEvMjAyMAgAAAAJMy8zMS8yMDIwCQAAAAEwS+3CDunI2wh5Yp4d6cjbCC1DSVEuTllTRTpURVguSVFfUkVUVVJOX0VRVUlUWS4xMDAwLjEyLzMxLzIwMjEBAAAADrMEAAIAAAAHMjEuNDE2OQEIAAAABQAAAAExAQAAAAstMjA2MTYzMTYyOQMAAAADMTYwAgAAAAQ0MTI4BAAAAAEwBwAAAAoxMi8zMS8yMDIxCAAAAAoxMi8zMS8yMDIxCQAAAAEwS+3CDunI2wh5Yp4d6cjbCDJDSVEuVFNFOjY1MDEuSVFfVE9UQUxfREVCVF9DQVBJVEFMLjEwMDAuMTIvMzEvMjAxOQEAAACbLQIAAgAAAAYxOC41NDEBCAAAAAUAAAABMQEAAAAKMjA2MjkzODAyMwMAAAACNzkCAAAA</t>
  </si>
  <si>
    <t>BDQxODYEAAAAATAHAAAACjEyLzMxLzIwMTkIAAAACTMvMzEvMjAxOQkAAAABMEvtwg7pyNsIeWKeHenI2wgzQ0lRLk5ZU0U6Q0FULklRX0NVUlJFTlRfUkFUSU8uMTAwMC4xMi8zMS8yMDIwLi4uVVNEAQAAADL1AwACAAAACDEuNTM0NTQ5AQgAAAAFAAAAATEBAAAACy0yMDYwODgxOTM2AwAAAAMxNjACAAAABDQwMzAEAAAAATAHAAAACjEyLzMxLzIwMjAIAAAACjEyLzMxLzIwMjAJAAAAATBL7cIO6cjbCHlinh3pyNsILUNJUS5OU0VJOk0mTS5JUV9SRVRVUk5fRVFVSVRZLjEwMDAuMTIvMzEvMjAyMgEAAABCZw0AAgAAAAcxMy40OTY3AQgAAAAFAAAAATEBAAAACy0yMDM5MDgyNzg0AwAAAAI3MgIAAAAENDEyOAQAAAABMAcAAAAKMTIvMzEvMjAyMggAAAAJMy8zMS8yMDIyCQAAAAEwS+3CDunI2wh5Yp4d6cjbCDJDSVEuTllTRTpDQVQuSVFfVE9UQUxfREVCVF9DQVBJVEFMLjEwMDAuMTIvMzEvMjAxNwEAAAAy9QMAAgAAAAc3MS43MDE2AQgAAAAFAAAAATEBAAAACjIwMTU4NjkyMTcDAAAAAzE2MAIAAAAENDE4NgQAAAABMAcAAAAKMTIvMzEvMjAxNwgAAAAKMTIvMzEvMjAxNwkAAAABMEvtwg7pyNsIeWKeHenI2wguQ0lRLk5ZU0U6Q05ISS5JUV9SRVRVUk5fQVNTRVRTLjEwMDAuMTIvMzEvMjAyMQEAAABOYhkGAgAAAAYyLjY5MDEBCAAAAAUAAAABMQEAAAALLTIwNTkwMTI2MDMDAAAAAzE2MAIAAAAE</t>
  </si>
  <si>
    <t>NDE3OAQAAAABMAcAAAAKMTIvMzEvMjAyMQgAAAAKMTIvMzEvMjAyMQkAAAABMNSWxg7pyNsI/+2mHenI2wgtQ0lRLk5ZU0U6Q0FULklRX1JFVFVSTl9FUVVJVFkuMTAwMC4xMi8zMS8yMDIwAQAAADL1AwACAAAABzIwLjAxNTMBCAAAAAUAAAABMQEAAAALLTIwNjA4ODE5MzYDAAAAAzE2MAIAAAAENDEyOAQAAAABMAcAAAAKMTIvMzEvMjAyMAgAAAAKMTIvMzEvMjAyMAkAAAABMEvtwg7pyNsIeWKeHenI2wgyQ0lRLk5ZU0U6Q05ISS5JUV9UT1RBTF9ERUJUX0VRVUlUWS4xMDAwLjEyLzMxLzIwMTQBAAAATmIZBgIAAAAHNTk1LjAxNwEIAAAABQAAAAExAQAAAAoxODMwNDI4MDcwAwAAAAMxNjACAAAABDQwMzQEAAAAATAHAAAACjEyLzMxLzIwMTQIAAAACjEyLzMxLzIwMTQJAAAAATDUlsYO6cjbCKh8pB3pyNsIM0NJUS5OWVNFOlRFWC5JUV9FQklUREFfTUFSR0lOLjEwMDAuMTIvMzAvMjAxNi4uLlVTRAEAAAAOswQAAgAAAAY3Ljk5OTIBCAAAAAUAAAABMQEAAAAKMTg3NDgzMjY2MwMAAAADMTYwAgAAAAQ0MDQ3BAAAAAEwBwAAAAoxMi8zMC8yMDE2CAAAAAoxMi8zMS8yMDE1CQAAAAEwS+3CDunI2wh5Yp4d6cjbCClDSVEuTllTRTpDTkhJLklRX0FSX1RVUk5TLjEwMDAuMTIvMzEvMjAxNQEAAABOYhkGAgAAAAkzMC4yMDQ0MDYBCAAAAAUAAAABMQEAAAAKMTg3NzYwNTAyNwMAAAADMTYwAgAAAAQ0MDAx</t>
  </si>
  <si>
    <t>BAAAAAEwBwAAAAoxMi8zMS8yMDE1CAAAAAoxMi8zMS8yMDE1CQAAAAEw1JbGDunI2wiEtaUd6cjbCDRDSVEuTllTRTpDTkhJLklRX0NVUlJFTlRfUkFUSU8uMTAwMC4xMi8zMS8yMDEzLi4uVVNEAQAAAE5iGQYCAAAACDIuODgxMzU4AQgAAAAFAAAAATEBAAAACjE4MjE2ODc2MjADAAAAAzE2MAIAAAAENDAzMAQAAAABMAcAAAAKMTIvMzEvMjAxMwgAAAAKMTIvMzEvMjAxMwkAAAABMNSWxg7pyNsIG0SjHenI2wgzQ0lRLk5ZU0U6Q0FULklRX0VCSVREQV9NQVJHSU4uMTAwMC4xMi8zMS8yMDE4Li4uVVNEAQAAADL1AwACAAAABjIwLjI4OAEIAAAABQAAAAExAQAAAAoyMDgwNjQ4MTQzAwAAAAMxNjACAAAABDQwNDcEAAAAATAHAAAACjEyLzMxLzIwMTgIAAAACjEyLzMxLzIwMTgJAAAAATBL7cIO6cjbCHlinh3pyNsIMkNJUS5UU0U6NjMyNi5JUV9UT1RBTF9ERUJUX0NBUElUQUwuMTAwMC4xMi8zMS8yMDE1AQAAABlXBAACAAAABzM4LjY4MjgBCAAAAAUAAAABMQEAAAAKMTg3OTU5NDk0OAMAAAACNzkCAAAABDQxODYEAAAAATAHAAAACjEyLzMxLzIwMTUIAAAACjEyLzMxLzIwMTUJAAAAATBL7cIO6cjbCHlinh3pyNsINUNJUS5TSFNFOjYwMDAzMS5JUV9UT1RBTF9ERUJUX0NBUElUQUwuMTAwMC4xMi8zMS8yMDIyAQAAAC9QWQACAAAABzM4LjExNjUBCAAAAAUAAAABMQEAAAALLTIwNTI1NTk0NzQDAAAA</t>
  </si>
  <si>
    <t>AjMyAgAAAAQ0MTg2BAAAAAEwBwAAAAoxMi8zMS8yMDIyCAAAAAoxMi8zMS8yMDIyCQAAAAEwS+3CDunI2wh5Yp4d6cjbCC5DSVEuTllTRTpDTkhJLklRX1JFVFVSTl9BU1NFVFMuMTAwMC4xMi8zMS8yMDE4AQAAAE5iGQYCAAAABjIuNDc4OAEIAAAABQAAAAExAQAAAAoyMDgyOTQ3MTcwAwAAAAMxNjACAAAABDQxNzgEAAAAATAHAAAACjEyLzMxLzIwMTgIAAAACjEyLzMxLzIwMTgJAAAAATDUlsYO6cjbCKMLoh3pyNsINUNJUS5UU0U6NjUwMS5JUV9ORVRfREVCVF9FQklUREEuMTAwMC4xMi8zMS8yMDE0Li4uVVNEAQAAAJstAgACAAAACDIuNTMwMDQzAQgAAAAFAAAAATEBAAAACjE3NDUyNzA1NDQDAAAAAjc5AgAAAAQ0MTkzBAAAAAEwBwAAAAoxMi8zMS8yMDE0CAAAAAkzLzMxLzIwMTQJAAAAATBL7cIO6cjbCHlinh3pyNsINUNJUS5OU0VJOk0mTS5JUV9ORVRfREVCVF9FQklUREEuMTAwMC4xMi8zMS8yMDE5Li4uVVNEAQAAAEJnDQACAAAACDMuNzQ0MzQ5AQgAAAAFAAAAATEBAAAACjIwNDQ5NDE0MTADAAAAAjcyAgAAAAQ0MTkzBAAAAAEwBwAAAAoxMi8zMS8yMDE5CAAAAAkzLzMxLzIwMTkJAAAAATBL7cIO6cjbCHlinh3pyNsIMENJUS5OWVNFOkNOSEkuSVFfSU5WRU5UT1JZX1RVUk5TLjEwMDAuMTIvMzEvMjAyMAEAAABOYhkGAgAAAAgxLjczMDYwMgEIAAAABQAAAAExAQAAAAstMjA1OTAxMjUz</t>
  </si>
  <si>
    <t>NgMAAAADMTYwAgAAAAQ0MDgyBAAAAAEwBwAAAAoxMi8zMS8yMDIwCAAAAAoxMi8zMS8yMDIwCQAAAAEw1JbGDunI2wiofKQd6cjbCC9DSVEuVFNFOjY1MDEuSVFfSU5WRU5UT1JZX1RVUk5TLjEwMDAuMTIvMzEvMjAxOAEAAACbLQIAAgAAAAg1LjI3OTYyNwEIAAAABQAAAAExAQAAAAoxOTY5OTAzMjkxAwAAAAI3OQIAAAAENDA4MgQAAAABMAcAAAAKMTIvMzEvMjAxOAgAAAAJMy8zMS8yMDE4CQAAAAEwS+3CDunI2wh5Yp4d6cjbCDBDSVEuTllTRTpDTkhJLklRX0lOVkVOVE9SWV9UVVJOUy4xMDAwLjEyLzMxLzIwMjIBAAAATmIZBgIAAAAIMy43Mjk3NzEBCAAAAAUAAAABMQEAAAALLTIwNTkwMTI1ODQDAAAAAzE2MAIAAAAENDA4MgQAAAABMAcAAAAKMTIvMzEvMjAyMggAAAAKMTIvMzEvMjAyMgkAAAABMEvtwg7pyNsIeWKeHenI2wgtQ0lRLk5BU0RBUUNNOlRPUk8uSVFfQVJfVFVSTlMuMTAwMC4xMi8zMC8yMDE2AQAAAHl7NmwDAAAAAABL7cIO6cjbCHlinh3pyNsIM0NJUS5UU0U6NjMyNi5JUV9DVVJSRU5UX1JBVElPLjEwMDAuMTIvMzEvMjAxOS4uLlVTRAEAAAAZVwQAAgAAAAgxLjcxNTg5MwEIAAAABQAAAAExAQAAAAoyMDg1Mjg4MjAxAwAAAAI3OQIAAAAENDAzMAQAAAABMAcAAAAKMTIvMzEvMjAxOQgAAAAKMTIvMzEvMjAxOQkAAAABMEvtwg7pyNsIeWKeHenI2wgxQ0lRLlRTRTo2NTAxLklR</t>
  </si>
  <si>
    <t>X1RPVEFMX0RFQlRfRVFVSVRZLjEwMDAuMTIvMzEvMjAyMAEAAACbLQIAAgAAAAYzNC44MDUBCAAAAAUAAAABMQEAAAALLTIxMjA1NTc0ODYDAAAAAjc5AgAAAAQ0MDM0BAAAAAEwBwAAAAoxMi8zMS8yMDIwCAAAAAkzLzMxLzIwMjAJAAAAATBL7cIO6cjbCHlinh3pyNsIOENJUS5OQVNEQVFDTTpUT1JPLklRX0VCSVREQV9NQVJHSU4uMTAwMC4xMi8zMS8yMDIxLi4uVVNEAQAAAHl7NmwCAAAABzEwLjAyNzQBCAAAAAUAAAABMQEAAAALLTIwMzMzNDY4MzkDAAAAAzE2MAIAAAAENDA0NwQAAAABMAcAAAAKMTIvMzEvMjAyMQgAAAAKMTIvMzEvMjAyMQkAAAABMEvtwg7pyNsIeWKeHenI2wgqQ0lRLk5ZU0U6REUuSVFfRUJJVF9NQVJHSU4uMTAwMC4xMi8zMS8yMDEzAQAAAIAPBAACAAAABjE1LjIzMwEIAAAABQAAAAExAQAAAAoxNzc0Mjc0MTc3AwAAAAMxNjACAAAABDQwNTMEAAAAATAHAAAACjEyLzMxLzIwMTMIAAAACjEwLzMxLzIwMTMJAAAAATBL7cIO6cjbCHlinh3pyNsIMkNJUS5OWVNFOkRFLklRX0NVUlJFTlRfUkFUSU8uMTAwMC4xMi8zMS8yMDEzLi4uVVNEAQAAAIAPBAACAAAACDIuMDkxNzQ2AQgAAAAFAAAAATEBAAAACjE3NzQyNzQxNzcDAAAAAzE2MAIAAAAENDAzMAQAAAABMAcAAAAKMTIvMzEvMjAxMwgAAAAKMTAvMzEvMjAxMwkAAAABMNSWxg7pyNsIhLWlHenI2wgxQ0lRLk5ZU0U6REUu</t>
  </si>
  <si>
    <t>SVFfR1JPU1NfTUFSR0lOLjEwMDAuMTIvMzEvMjAxOS4uLlVTRAEAAACADwQAAgAAAAcyMy4zOTM1AQgAAAAFAAAAATEBAAAACy0yMTE2Nzg1MDY0AwAAAAMxNjACAAAABDQwNzQEAAAAATAHAAAACjEyLzMxLzIwMTkIAAAACTExLzMvMjAxOQkAAAABMNSWxg7pyNsI/+2mHenI2wguQ0lRLk5ZU0U6Q05ISS5JUV9SRVRVUk5fRVFVSVRZLjEwMDAuMTIvMzEvMjAxOAEAAABOYhkGAgAAAAcyMy40OTU0AQgAAAAFAAAAATEBAAAACjIwODI5NDcxNzADAAAAAzE2MAIAAAAENDEyOAQAAAABMAcAAAAKMTIvMzEvMjAxOAgAAAAKMTIvMzEvMjAxOAkAAAABMNSWxg7pyNsIqHykHenI2wg3Q0lRLk5BU0RBUUNNOlRPUk8uSVFfR1JPU1NfTUFSR0lOLjEwMDAuMTIvMzEvMjAyMS4uLlVTRAEAAAB5ezZsAgAAAAcyMC40NzAxAQgAAAAFAAAAATEBAAAACy0yMDMzMzQ2ODM5AwAAAAMxNjACAAAABDQwNzQEAAAAATAHAAAACjEyLzMxLzIwMjEIAAAACjEyLzMxLzIwMjEJAAAAATBL7cIO6cjbCHlinh3pyNsINENJUS5OWVNFOkFHQ08uSVFfRUJJVERBX01BUkdJTi4xMDAwLjEyLzMxLzIwMjAuLi5VU0QBAAAAT9gEAAIAAAAGOS44ODExAQgAAAAFAAAAATEBAAAACy0yMDU5MDEyNTc3AwAAAAMxNjACAAAABDQwNDcEAAAAATAHAAAACjEyLzMxLzIwMjAIAAAACjEyLzMxLzIwMjAJAAAAATBL7cIO6cjbCHlinh3pyNsILENJ</t>
  </si>
  <si>
    <t>US5OWVNFOkRFLklRX1JFVFVSTl9BU1NFVFMuMTAwMC4xMi8zMS8yMDEzAQAAAIAPBAACAAAABTYuMjEzAQgAAAAFAAAAATEBAAAACjE3NzQyNzQxNzcDAAAAAzE2MAIAAAAENDE3OAQAAAABMAcAAAAKMTIvMzEvMjAxMwgAAAAKMTAvMzEvMjAxMwkAAAABMNSWxg7pyNsIowuiHenI2wgyQ0lRLk5ZU0U6REUuSVFfQ1VSUkVOVF9SQVRJTy4xMDAwLjEyLzMxLzIwMTcuLi5VU0QBAAAAgA8EAAIAAAAIMi4xNDIwOTgBCAAAAAUAAAABMQEAAAAKMTk5Njk5ODcwNgMAAAADMTYwAgAAAAQ0MDMwBAAAAAEwBwAAAAoxMi8zMS8yMDE3CAAAAAoxMC8yOS8yMDE3CQAAAAEwS+3CDunI2wh5Yp4d6cjbCDNDSVEuTllTRTpDQVQuSVFfQ1VSUkVOVF9SQVRJTy4xMDAwLjEyLzMxLzIwMjIuLi5VU0QBAAAAMvUDAAIAAAAIMS4zODg2MzMBCAAAAAUAAAABMQEAAAALLTIwNjA4ODE5MzcDAAAAAzE2MAIAAAAENDAzMAQAAAABMAcAAAAKMTIvMzEvMjAyMggAAAAKMTIvMzEvMjAyMgkAAAABMEvtwg7pyNsIeWKeHenI2wg1Q0lRLlNIU0U6NjAwMDMxLklRX0dST1NTX01BUkdJTi4xMDAwLjEyLzMxLzIwMTguLi5VU0QBAAAAL1BZAAIAAAAGMzAuMjA5AQgAAAAFAAAAATEBAAAACjIwMzAxMjgyMjkDAAAAAjMyAgAAAAQ0MDc0BAAAAAEwBwAAAAoxMi8zMS8yMDE4CAAAAAoxMi8zMS8yMDE4CQAAAAEwS+3CDunI2wh5Yp4d6cjb</t>
  </si>
  <si>
    <t>CDJDSVEuTlNFSTpNJk0uSVFfVE9UQUxfREVCVF9DQVBJVEFMLjEwMDAuMTIvMzEvMjAyMQEAAABCZw0AAgAAAAY2MS40OTMBCAAAAAUAAAABMQEAAAALLTIwODk3NDQwMjADAAAAAjcyAgAAAAQ0MTg2BAAAAAEwBwAAAAoxMi8zMS8yMDIxCAAAAAkzLzMxLzIwMjEJAAAAATBL7cIO6cjbCHlinh3pyNsIMUNJUS5UU0U6NjMyNi5JUV9RVUlDS19SQVRJTy4xMDAwLjEyLzMxLzIwMjAuLi5VU0QBAAAAGVcEAAIAAAAIMS4xNjE1NDQBCAAAAAUAAAABMQEAAAALLTIxMDc3MTQwMDgDAAAAAjc5AgAAAAQ0MTIxBAAAAAEwBwAAAAoxMi8zMS8yMDIwCAAAAAoxMi8zMS8yMDIwCQAAAAEwS+3CDunI2wh5Yp4d6cjbCC9DSVEuTllTRTpERS5JUV9FQklUREFfSU5ULjEwMDAuMTIvMzAvMjAxNi4uLlVTRAEAAACADwQAAgAAAAkxNi43NzgxNjkBCAAAAAUAAAABMQEAAAAKMTkzNjAwNDk3OAMAAAADMTYwAgAAAAQ0MTkwBAAAAAEwBwAAAAoxMi8zMC8yMDE2CAAAAAoxMC8zMC8yMDE2CQAAAAEw1JbGDunI2wgbRKMd6cjbCC5DSVEuTllTRTpDTkhJLklRX1JFVFVSTl9FUVVJVFkuMTAwMC4xMi8zMS8yMDE3AQAAAE5iGQYCAAAABjYuNjQ0NQEIAAAABQAAAAExAQAAAAoyMDE5MzMzODk4AwAAAAMxNjACAAAABDQxMjgEAAAAATAHAAAACjEyLzMxLzIwMTcIAAAACjEyLzMxLzIwMTcJAAAAATDUlsYO6cjbCKMLoh3pyNsI</t>
  </si>
  <si>
    <t>MkNJUS5OWVNFOkRFLklRX0VCSVREQV9NQVJHSU4uMTAwMC4xMi8zMS8yMDIwLi4uVVNEAQAAAIAPBAACAAAABjE1LjM0NgEIAAAABQAAAAExAQAAAAstMjExNjc4NTA2OQMAAAADMTYwAgAAAAQ0MDQ3BAAAAAEwBwAAAAoxMi8zMS8yMDIwCAAAAAkxMS8xLzIwMjAJAAAAATDUlsYO6cjbCKh8pB3pyNsIM0NJUS5OWVNFOkNOSEkuSVFfVE9UQUxfREVCVF9DQVBJVEFMLjEwMDAuMTIvMzEvMjAxMwEAAABOYhkGAgAAAAc4NS43NTAzAQgAAAAFAAAAATEBAAAACjE4MjE2ODc2MjADAAAAAzE2MAIAAAAENDE4NgQAAAABMAcAAAAKMTIvMzEvMjAxMwgAAAAKMTIvMzEvMjAxMwkAAAABMNSWxg7pyNsI/+2mHenI2wgxQ0lRLk5ZU0U6Q05ISS5JUV9FQklUREFfSU5ULjEwMDAuMTIvMzAvMjAxNi4uLlVTRAEAAABOYhkGAgAAAAg0LjAzNTg0OQEIAAAABQAAAAExAQAAAAoxODc3NjA1MDI3AwAAAAMxNjACAAAABDQxOTAEAAAAATAHAAAACjEyLzMwLzIwMTYIAAAACjEyLzMxLzIwMTUJAAAAATDUlsYO6cjbCBtEox3pyNsILkNJUS5OWVNFOkRFLklRX0lOVkVOVE9SWV9UVVJOUy4xMDAwLjEyLzMxLzIwMTkBAAAAgA8EAAIAAAAINC40MTg4MzgBCAAAAAUAAAABMQEAAAALLTIxMTY3ODUwNjQDAAAAAzE2MAIAAAAENDA4MgQAAAABMAcAAAAKMTIvMzEvMjAxOQgAAAAJMTEvMy8yMDE5CQAAAAEw1JbGDunI2whgJqgd</t>
  </si>
  <si>
    <t>6cjbCCxDSVEuTllTRTpDTkhJLklRX0VCSVRfTUFSR0lOLjEwMDAuMTIvMzEvMjAxOQEAAABOYhkGAgAAAAY1LjI3MDgBCAAAAAUAAAABMQEAAAALLTIxMDk3ODU4MzIDAAAAAzE2MAIAAAAENDA1MwQAAAABMAcAAAAKMTIvMzEvMjAxOQgAAAAKMTIvMzEvMjAxOQkAAAABMNSWxg7pyNsI/+2mHenI2wgyQ0lRLk5ZU0U6REUuSVFfRUJJVERBX01BUkdJTi4xMDAwLjEyLzMxLzIwMTguLi5VU0QBAAAAgA8EAAIAAAAHMTUuOTE5OQEIAAAABQAAAAExAQAAAAoyMDc1MjQ3MTE5AwAAAAMxNjACAAAABDQwNDcEAAAAATAHAAAACjEyLzMxLzIwMTgIAAAACjEwLzI4LzIwMTgJAAAAATDUlsYO6cjbCBtEox3pyNsIKkNJUS5OWVNFOkRFLklRX0FTU0VUX1RVUk5TLjEwMDAuMTIvMzEvMjAyMQEAAACADwQAAgAAAAgwLjU1MjUzMgEIAAAABQAAAAExAQAAAAstMjA2NTM4ODQ5NQMAAAADMTYwAgAAAAQ0MTc3BAAAAAEwBwAAAAoxMi8zMS8yMDIxCAAAAAoxMC8zMS8yMDIxCQAAAAEw1JbGDunI2whgJqgd6cjbCDhDSVEuU0hTRTo2MDAwMzEuSVFfTkVUX0RFQlRfRUJJVERBLjEwMDAuMTIvMzEvMjAxMy4uLlVTRAEAAAAvUFkAAgAAAAgzLjY4NDM4OQEIAAAABQAAAAExAQAAAAoxNzI5NTQ1Njc2AwAAAAIzMgIAAAAENDE5MwQAAAABMAcAAAAKMTIvMzEvMjAxMwgAAAAKMTIvMzEvMjAxMwkAAAABMEvtwg7pyNsIlymd</t>
  </si>
  <si>
    <t>HenI2wgyQ0lRLk5ZU0U6Q0FULklRX0dST1NTX01BUkdJTi4xMDAwLjEyLzMwLzIwMTYuLi5VU0QBAAAAMvUDAAIAAAAHMjMuNjQxMgEIAAAABQAAAAExAQAAAAoxODc0NTI0NDUzAwAAAAMxNjACAAAABDQwNzQEAAAAATAHAAAACjEyLzMwLzIwMTYIAAAACjEyLzMxLzIwMTUJAAAAATBL7cIO6cjbCJcpnR3pyNsINENJUS5OQVNEQVFDTTpUT1JPLklRX0lOVkVOVE9SWV9UVVJOUy4xMDAwLjEyLzMxLzIwMTkBAAAAeXs2bAMAAAAAAEvtwg7pyNsIlymdHenI2wgyQ0lRLk5ZU0U6QUdDTy5JUV9UT1RBTF9ERUJUX0VRVUlUWS4xMDAwLjEyLzMxLzIwMjABAAAAT9gEAAIAAAAHNTkuNTk1NwEIAAAABQAAAAExAQAAAAstMjA1OTAxMjU3NwMAAAADMTYwAgAAAAQ0MDM0BAAAAAEwBwAAAAoxMi8zMS8yMDIwCAAAAAoxMi8zMS8yMDIwCQAAAAEwS+3CDunI2wiXKZ0d6cjbCDJDSVEuTllTRTpURVguSVFfVE9UQUxfREVCVF9DQVBJVEFMLjEwMDAuMTIvMzEvMjAyMAEAAAAOswQAAgAAAAc1OC4yNDI3AQgAAAAFAAAAATEBAAAACy0yMDYxNjMxNjM4AwAAAAMxNjACAAAABDQxODYEAAAAATAHAAAACjEyLzMxLzIwMjAIAAAACjEyLzMxLzIwMjAJAAAAATBL7cIO6cjbCJcpnR3pyNsINUNJUS5OQVNEQVFDTTpUT1JPLklRX0VCSVREQV9JTlQuMTAwMC4xMi8zMS8yMDE0Li4uVVNEAQAAAHl7NmwDAAAAAABL7cIO6cjb</t>
  </si>
  <si>
    <t>CJcpnR3pyNsIMENJUS5OWVNFOkRFLklRX1FVSUNLX1JBVElPLjEwMDAuMTIvMzEvMjAxOC4uLlVTRAEAAACADwQAAgAAAAgxLjY4MzkyMwEIAAAABQAAAAExAQAAAAoyMDc1MjQ3MTE5AwAAAAMxNjACAAAABDQxMjEEAAAAATAHAAAACjEyLzMxLzIwMTgIAAAACjEwLzI4LzIwMTgJAAAAATDNXsUO6cjbCGAmqB3pyNsILkNJUS5OQVNEQVFDTTpUT1JPLklRX05JX01BUkdJTi4xMDAwLjEyLzMxLzIwMTgBAAAAeXs2bAMAAAAAAEvtwg7pyNsIlymdHenI2wgpQ0lRLk5TRUk6TSZNLklRX05JX01BUkdJTi4xMDAwLjEyLzMxLzIwMjEBAAAAQmcNAAIAAAAGMi40MTI3AQgAAAAFAAAAATEBAAAACy0yMDg5NzQ0MDIwAwAAAAI3MgIAAAAENDA5NAQAAAABMAcAAAAKMTIvMzEvMjAyMQgAAAAJMy8zMS8yMDIxCQAAAAEwS+3CDunI2wiXKZ0d6cjbCDNDSVEuTllTRTpURVguSVFfQ1VSUkVOVF9SQVRJTy4xMDAwLjEyLzMxLzIwMTcuLi5VU0QBAAAADrMEAAIAAAAIMi4zMDEzMDMBCAAAAAUAAAABMQEAAAAKMjAxNDI3Njk1MgMAAAADMTYwAgAAAAQ0MDMwBAAAAAEwBwAAAAoxMi8zMS8yMDE3CAAAAAoxMi8zMS8yMDE3CQAAAAEwS+3CDunI2wiXKZ0d6cjbCDBDSVEuTllTRTpERS5JUV9RVUlDS19SQVRJTy4xMDAwLjEyLzMxLzIwMTcuLi5VU0QBAAAAgA8EAAIAAAAIMS45NjQzNDMBCAAAAAUAAAABMQEAAAAKMTk5</t>
  </si>
  <si>
    <t>Njk5ODcwNgMAAAADMTYwAgAAAAQ0MTIxBAAAAAEwBwAAAAoxMi8zMS8yMDE3CAAAAAoxMC8yOS8yMDE3CQAAAAEw1JbGDunI2wijC6Id6cjbCDRDSVEuU0hTRTo2MDAwMzEuSVFfVE9UQUxfREVCVF9FUVVJVFkuMTAwMC4xMi8zMS8yMDE5AQAAAC9QWQACAAAABzM2LjU4MzEBCAAAAAUAAAABMQEAAAAKMjA4NjkxNzg3NgMAAAACMzICAAAABDQwMzQEAAAAATAHAAAACjEyLzMxLzIwMTkIAAAACjEyLzMxLzIwMTkJAAAAATBL7cIO6cjbCJcpnR3pyNsIK0NJUS5OU0VJOk0mTS5JUV9BU1NFVF9UVVJOUy4xMDAwLjEyLzMxLzIwMTcBAAAAQmcNAAIAAAAIMC43ODQxMDYBCAAAAAUAAAABMQEAAAAKMTg5NTQ2NTQzNwMAAAACNzICAAAABDQxNzcEAAAAATAHAAAACjEyLzMxLzIwMTcIAAAACTMvMzEvMjAxNwkAAAABMEvtwg7pyNsIlymdHenI2wgxQ0lRLk5TRUk6TSZNLklRX1FVSUNLX1JBVElPLjEwMDAuMTIvMzEvMjAxOC4uLlVTRAEAAABCZw0AAgAAAAgwLjQzNzUzNAEIAAAABQAAAAExAQAAAAoxOTcwNjM4MTEwAwAAAAI3MgIAAAAENDEyMQQAAAABMAcAAAAKMTIvMzEvMjAxOAgAAAAJMy8zMS8yMDE4CQAAAAEwS+3CDunI2wiXKZ0d6cjbCC1DSVEuTllTRTpDQVQuSVFfUkVUVVJOX0FTU0VUUy4xMDAwLjEyLzMxLzIwMTcBAAAAMvUDAAIAAAAGNC41OTU2AQgAAAAFAAAAATEBAAAACjIwMTU4NjkyMTcD</t>
  </si>
  <si>
    <t>AAAAAzE2MAIAAAAENDE3OAQAAAABMAcAAAAKMTIvMzEvMjAxNwgAAAAKMTIvMzEvMjAxNwkAAAABMEvtwg7pyNsIlymdHenI2wgoQ0lRLk5TRUk6TSZNLklRX0FSX1RVUk5TLjEwMDAuMTIvMzEvMjAxMwEAAABCZw0AAgAAAAgxMS45MDcxMgEIAAAABQAAAAExAQAAAAoxNjkwMTAyMjc1AwAAAAI3MgIAAAAENDAwMQQAAAABMAcAAAAKMTIvMzEvMjAxMwgAAAAJMy8zMS8yMDEzCQAAAAEwS+3CDunI2wiXKZ0d6cjbCDNDSVEuVFNFOjY1MDEuSVFfRUJJVERBX01BUkdJTi4xMDAwLjEyLzMwLzIwMTYuLi5VU0QBAAAAmy0CAAIAAAAHMTEuNDA0NgEIAAAABQAAAAExAQAAAAoxNzk3NTU0NDUxAwAAAAI3OQIAAAAENDA0NwQAAAABMAcAAAAKMTIvMzAvMjAxNggAAAAJMy8zMS8yMDE2CQAAAAEwS+3CDunI2wiXKZ0d6cjbCCtDSVEuTllTRTpURVguSVFfRUJJVF9NQVJHSU4uMTAwMC4xMi8zMS8yMDE5AQAAAA6zBAACAAAABjcuNjk3OQEIAAAABQAAAAExAQAAAAstMjExMjYxMzI0NQMAAAADMTYwAgAAAAQ0MDUzBAAAAAEwBwAAAAoxMi8zMS8yMDE5CAAAAAoxMi8zMS8yMDE5CQAAAAEwS+3CDunI2wiXKZ0d6cjbCC9DSVEuVFNFOjYzMjYuSVFfSU5WRU5UT1JZX1RVUk5TLjEwMDAuMTIvMzEvMjAxOQEAAAAZVwQAAgAAAAgzLjYxMjA0OAEIAAAABQAAAAExAQAAAAoyMDg1Mjg4MjAxAwAAAAI3OQIAAAAENDA4</t>
  </si>
  <si>
    <t>MgQAAAABMAcAAAAKMTIvMzEvMjAxOQgAAAAKMTIvMzEvMjAxOQkAAAABMEvtwg7pyNsIlymdHenI2wgxQ0lRLk5ZU0U6QUdDTy5JUV9FQklUREFfSU5ULjEwMDAuMTIvMzEvMjAyMC4uLlVTRAEAAABP2AQAAgAAAAkzOC45OTE5NjcBCAAAAAUAAAABMQEAAAALLTIwNTkwMTI1NzcDAAAAAzE2MAIAAAAENDE5MAQAAAABMAcAAAAKMTIvMzEvMjAyMAgAAAAKMTIvMzEvMjAyMAkAAAABMEvtwg7pyNsIlymdHenI2wgzQ0lRLk5ZU0U6Q05ISS5JUV9HUk9TU19NQVJHSU4uMTAwMC4xMi8zMS8yMDIxLi4uVVNEAQAAAE5iGQYCAAAABzIxLjMxNzEBCAAAAAUAAAABMQEAAAALLTIwNTkwMTI2MDMDAAAAAzE2MAIAAAAENDA3NAQAAAABMAcAAAAKMTIvMzEvMjAyMQgAAAAKMTIvMzEvMjAyMQkAAAABMNSWxg7pyNsI/+2mHenI2wg0Q0lRLk5ZU0U6QUdDTy5JUV9FQklUREFfTUFSR0lOLjEwMDAuMTIvMzEvMjAxNy4uLlVTRAEAAABP2AQAAgAAAAY4LjM1NzMBCAAAAAUAAAABMQEAAAAKMjAxODM2MDgyMwMAAAADMTYwAgAAAAQ0MDQ3BAAAAAEwBwAAAAoxMi8zMS8yMDE3CAAAAAoxMi8zMS8yMDE3CQAAAAEwS+3CDunI2wiXKZ0d6cjbCDFDSVEuVFNFOjYzMjYuSVFfVE9UQUxfREVCVF9FUVVJVFkuMTAwMC4xMi8zMS8yMDIwAQAAABlXBAACAAAABzU4LjIyNDYBCAAAAAUAAAABMQEAAAALLTIxMDc3MTQwMDgDAAAA</t>
  </si>
  <si>
    <t>Ajc5AgAAAAQ0MDM0BAAAAAEwBwAAAAoxMi8zMS8yMDIwCAAAAAoxMi8zMS8yMDIwCQAAAAEwS+3CDunI2wiXKZ0d6cjbCDJDSVEuTllTRTpERS5JUV9DVVJSRU5UX1JBVElPLjEwMDAuMTIvMzEvMjAxNS4uLlVTRAEAAACADwQAAgAAAAcyLjA5Mzg0AQgAAAAFAAAAATEBAAAACjE4Njk5NzE4MDEDAAAAAzE2MAIAAAAENDAzMAQAAAABMAcAAAAKMTIvMzEvMjAxNQgAAAAJMTEvMS8yMDE1CQAAAAEw1JbGDunI2wiofKQd6cjbCChDSVEuTllTRTpERS5JUV9OSV9NQVJHSU4uMTAwMC4xMi8zMS8yMDIxAQAAAIAPBAACAAAABzEzLjU1NzUBCAAAAAUAAAABMQEAAAALLTIwNjUzODg0OTUDAAAAAzE2MAIAAAAENDA5NAQAAAABMAcAAAAKMTIvMzEvMjAyMQgAAAAKMTAvMzEvMjAyMQkAAAABMNSWxg7pyNsI/+2mHenI2wgtQ0lRLk5ZU0U6Q0FULklRX1JFVFVSTl9BU1NFVFMuMTAwMC4xMi8zMS8yMDIwAQAAADL1AwACAAAABjMuODU0OQEIAAAABQAAAAExAQAAAAstMjA2MDg4MTkzNgMAAAADMTYwAgAAAAQ0MTc4BAAAAAEwBwAAAAoxMi8zMS8yMDIwCAAAAAoxMi8zMS8yMDIwCQAAAAEwS+3CDunI2wiXKZ0d6cjbCDBDSVEuVFNFOjY1MDEuSVFfRUJJVERBX0lOVC4xMDAwLjEyLzMxLzIwMTUuLi5VU0QBAAAAmy0CAAIAAAAJMzcuMzY1MTE1AQgAAAAFAAAAATEBAAAACjE3NDUyNzA2NzIDAAAAAjc5AgAAAAQ0</t>
  </si>
  <si>
    <t>MTkwBAAAAAEwBwAAAAoxMi8zMS8yMDE1CAAAAAkzLzMxLzIwMTUJAAAAATBL7cIO6cjbCJcpnR3pyNsIN0NJUS5OQVNEQVFDTTpUT1JPLklRX1RPVEFMX0RFQlRfQ0FQSVRBTC4xMDAwLjEyLzMxLzIwMTgBAAAAeXs2bAMAAAAAAEvtwg7pyNsIlymdHenI2wgpQ0lRLlRTRTo2NTAxLklRX05JX01BUkdJTi4xMDAwLjEyLzMxLzIwMTcBAAAAmy0CAAIAAAAFMi41MjQBCAAAAAUAAAABMQEAAAAKMTk2MzMxNTkwMAMAAAACNzkCAAAABDQwOTQEAAAAATAHAAAACjEyLzMxLzIwMTcIAAAACTMvMzEvMjAxNwkAAAABMEvtwg7pyNsIlymdHenI2wgyQ0lRLk5ZU0U6Q0FULklRX0dST1NTX01BUkdJTi4xMDAwLjEyLzMxLzIwMTcuLi5VU0QBAAAAMvUDAAIAAAAHMjYuMDA4NQEIAAAABQAAAAExAQAAAAoyMDE1ODY5MjE3AwAAAAMxNjACAAAABDQwNzQEAAAAATAHAAAACjEyLzMxLzIwMTcIAAAACjEyLzMxLzIwMTcJAAAAATBL7cIO6cjbCJcpnR3pyNsIMkNJUS5OU0VJOk0mTS5JUV9HUk9TU19NQVJHSU4uMTAwMC4xMi8zMS8yMDE4Li4uVVNEAQAAAEJnDQACAAAABTQyLjk0AQgAAAAFAAAAATEBAAAACjE5NzA2MzgxMTADAAAAAjcyAgAAAAQ0MDc0BAAAAAEwBwAAAAoxMi8zMS8yMDE4CAAAAAkzLzMxLzIwMTgJAAAAATBL7cIO6cjbCJcpnR3pyNsIKkNJUS5OWVNFOkFHQ08uSVFfTklfTUFSR0lOLjEwMDAuMTIv</t>
  </si>
  <si>
    <t>MzEvMjAxNwEAAABP2AQAAgAAAAUyLjI0NAEIAAAABQAAAAExAQAAAAoyMDE4MzYwODIzAwAAAAMxNjACAAAABDQwOTQEAAAAATAHAAAACjEyLzMxLzIwMTcIAAAACjEyLzMxLzIwMTcJAAAAATBL7cIO6cjbCJcpnR3pyNsIMkNJUS5OWVNFOlRFWC5JUV9HUk9TU19NQVJHSU4uMTAwMC4xMi8zMS8yMDE5Li4uVVNEAQAAAA6zBAACAAAABzIwLjM5NDYBCAAAAAUAAAABMQEAAAALLTIxMTI2MTMyNDUDAAAAAzE2MAIAAAAENDA3NAQAAAABMAcAAAAKMTIvMzEvMjAxOQgAAAAKMTIvMzEvMjAxOQkAAAABMEvtwg7pyNsIlymdHenI2wguQ0lRLk5ZU0U6QUdDTy5JUV9SRVRVUk5fQVNTRVRTLjEwMDAuMTIvMzAvMjAxNgEAAABP2AQAAgAAAAYzLjQ1NjEBCAAAAAUAAAABMQEAAAAKMTg3NjczNDU0MAMAAAADMTYwAgAAAAQ0MTc4BAAAAAEwBwAAAAoxMi8zMC8yMDE2CAAAAAoxMi8zMS8yMDE1CQAAAAEwS+3CDunI2wiXKZ0d6cjbCC9DSVEuTllTRTpURVguSVFfSU5WRU5UT1JZX1RVUk5TLjEwMDAuMTIvMzEvMjAxMwEAAAAOswQAAgAAAAgzLjQ3MTY4MgEIAAAABQAAAAExAQAAAAoxNzc3Mjc5NjEzAwAAAAMxNjACAAAABDQwODIEAAAAATAHAAAACjEyLzMxLzIwMTMIAAAACjEyLzMxLzIwMTMJAAAAATBL7cIO6cjbCJcpnR3pyNsIOENJUS5OQVNEQVFDTTpUT1JPLklRX0NVUlJFTlRfUkFUSU8uMTAwMC4xMi8z</t>
  </si>
  <si>
    <t>MS8yMDIwLi4uVVNEAQAAAHl7NmwDAAAAAABL7cIO6cjbCJcpnR3pyNsIMkNJUS5UU0U6NjUwMS5JUV9UT1RBTF9ERUJUX0NBUElUQUwuMTAwMC4xMi8zMS8yMDIxAQAAAJstAgACAAAABzM0Ljk2OTMBCAAAAAUAAAABMQEAAAALLTIwODg4MjE2NDkDAAAAAjc5AgAAAAQ0MTg2BAAAAAEwBwAAAAoxMi8zMS8yMDIxCAAAAAkzLzMxLzIwMjEJAAAAATBL7cIO6cjbCJcpnR3pyNsIM0NJUS5OWVNFOlRFWC5JUV9DVVJSRU5UX1JBVElPLjEwMDAuMTIvMzEvMjAyMi4uLlVTRAEAAAAOswQAAgAAAAcxLjk2NDc1AQgAAAAFAAAAATEBAAAACy0yMDYxNjMxNjM5AwAAAAMxNjACAAAABDQwMzAEAAAAATAHAAAACjEyLzMxLzIwMjIIAAAACjEyLzMxLzIwMjIJAAAAATBL7cIO6cjbCJcpnR3pyNsILUNJUS5UU0U6NjUwMS5JUV9SRVRVUk5fQVNTRVRTLjEwMDAuMTIvMzEvMjAyMQEAAACbLQIAAgAAAAYyLjg0MTUBCAAAAAUAAAABMQEAAAALLTIwODg4MjE2NDkDAAAAAjc5AgAAAAQ0MTc4BAAAAAEwBwAAAAoxMi8zMS8yMDIxCAAAAAkzLzMxLzIwMjEJAAAAATBL7cIO6cjbCJcpnR3pyNsIKUNJUS5OWVNFOkNBVC5JUV9OSV9NQVJHSU4uMTAwMC4xMi8zMC8yMDE2AQAAADL1AwACAAAABjUuMzQzNAEIAAAABQAAAAExAQAAAAoxODc0NTI0NDUzAwAAAAMxNjACAAAABDQwOTQEAAAAATAHAAAACjEyLzMwLzIwMTYIAAAA</t>
  </si>
  <si>
    <t>CjEyLzMxLzIwMTUJAAAAATBL7cIO6cjbCJcpnR3pyNsIM0NJUS5OWVNFOkNOSEkuSVFfR1JPU1NfTUFSR0lOLjEwMDAuMTIvMzAvMjAxNi4uLlVTRAEAAABOYhkGAgAAAAcxNy4zMTI0AQgAAAAFAAAAATEBAAAACjE4Nzc2MDUwMjcDAAAAAzE2MAIAAAAENDA3NAQAAAABMAcAAAAKMTIvMzAvMjAxNggAAAAKMTIvMzEvMjAxNQkAAAABMNSWxg7pyNsIhLWlHenI2wgsQ0lRLlNIU0U6NjAwMDMxLklRX05JX01BUkdJTi4xMDAwLjEyLzMxLzIwMjIBAAAAL1BZAAIAAAAGNS4yODY2AQgAAAAFAAAAATEBAAAACy0yMDUyNTU5NDc0AwAAAAIzMgIAAAAENDA5NAQAAAABMAcAAAAKMTIvMzEvMjAyMggAAAAKMTIvMzEvMjAyMgkAAAABMEvtwg7pyNsIlymdHenI2wgtQ0lRLk5ZU0U6Q0FULklRX1JFVFVSTl9FUVVJVFkuMTAwMC4xMi8zMS8yMDIyAQAAADL1AwACAAAABzQxLjM3MzcBCAAAAAUAAAABMQEAAAALLTIwNjA4ODE5MzcDAAAAAzE2MAIAAAAENDEyOAQAAAABMAcAAAAKMTIvMzEvMjAyMggAAAAKMTIvMzEvMjAyMgkAAAABMEvtwg7pyNsIlymdHenI2wg0Q0lRLlNIU0U6NjAwMDMxLklRX1FVSUNLX1JBVElPLjEwMDAuMTIvMzAvMjAxNi4uLlVTRAEAAAAvUFkAAgAAAAgxLjA5Mjk4NAEIAAAABQAAAAExAQAAAAoxODM4NTM5MDU3AwAAAAIzMgIAAAAENDEyMQQAAAABMAcAAAAKMTIvMzAvMjAxNggAAAAK</t>
  </si>
  <si>
    <t>MTIvMzEvMjAxNQkAAAABMEvtwg7pyNsIlymdHenI2wgqQ0lRLk5ZU0U6REUuSVFfRUJJVF9NQVJHSU4uMTAwMC4xMi8zMC8yMDE2AQAAAIAPBAACAAAABjguODY3MwEIAAAABQAAAAExAQAAAAoxOTM2MDA0OTc4AwAAAAMxNjACAAAABDQwNTMEAAAAATAHAAAACjEyLzMwLzIwMTYIAAAACjEwLzMwLzIwMTYJAAAAATBL7cIO6cjbCJcpnR3pyNsILUNJUS5UU0U6NjMyNi5JUV9SRVRVUk5fQVNTRVRTLjEwMDAuMTIvMzEvMjAxNQEAAAAZVwQAAwAAAAAAS+3CDunI2wiXKZ0d6cjbCDZDSVEuU0hTRTo2MDAwMzEuSVFfRUJJVERBX01BUkdJTi4xMDAwLjEyLzMxLzIwMTQuLi5VU0QBAAAAL1BZAAIAAAAHMTAuODIyMgEIAAAABQAAAAExAQAAAAoxNzg5MDA4MTM4AwAAAAIzMgIAAAAENDA0NwQAAAABMAcAAAAKMTIvMzEvMjAxNAgAAAAKMTIvMzEvMjAxNAkAAAABMEvtwg7pyNsIlymdHenI2wgqQ0lRLk5ZU0U6REUuSVFfRUJJVF9NQVJHSU4uMTAwMC4xMi8zMS8yMDE3AQAAAIAPBAACAAAABjEwLjA2NQEIAAAABQAAAAExAQAAAAoxOTk2OTk4NzA2AwAAAAMxNjACAAAABDQwNTMEAAAAATAHAAAACjEyLzMxLzIwMTcIAAAACjEwLzI5LzIwMTcJAAAAATDUlsYO6cjbCIS1pR3pyNsIM0NJUS5OWVNFOkNBVC5JUV9DVVJSRU5UX1JBVElPLjEwMDAuMTIvMzEvMjAxOS4uLlVTRAEAAAAy9QMAAgAAAAgxLjQ3MjI1</t>
  </si>
  <si>
    <t>OAEIAAAABQAAAAExAQAAAAstMjExMjE1NzE1OQMAAAADMTYwAgAAAAQ0MDMwBAAAAAEwBwAAAAoxMi8zMS8yMDE5CAAAAAoxMi8zMS8yMDE5CQAAAAEwS+3CDunI2wiXKZ0d6cjbCDJDSVEuVFNFOjY1MDEuSVFfR1JPU1NfTUFSR0lOLjEwMDAuMTIvMzEvMjAxMy4uLlVTRAEAAACbLQIAAgAAAAcyNS40MDcxAQgAAAAFAAAAATEBAAAACjE2ODU1MjE3MjIDAAAAAjc5AgAAAAQ0MDc0BAAAAAEwBwAAAAoxMi8zMS8yMDEzCAAAAAkzLzMxLzIwMTMJAAAAATBL7cIO6cjbCJcpnR3pyNsIMkNJUS5UU0U6NjUwMS5JUV9HUk9TU19NQVJHSU4uMTAwMC4xMi8zMS8yMDE1Li4uVVNEAQAAAJstAgACAAAABzI2LjM2MDIBCAAAAAUAAAABMQEAAAAKMTc0NTI3MDY3MgMAAAACNzkCAAAABDQwNzQEAAAAATAHAAAACjEyLzMxLzIwMTUIAAAACTMvMzEvMjAxNQkAAAABMEvtwg7pyNsIlymdHenI2wgwQ0lRLlNIU0U6NjAwMDMxLklRX1JFVFVSTl9BU1NFVFMuMTAwMC4xMi8zMS8yMDE0AQAAAC9QWQACAAAABjEuNTMyOAEIAAAABQAAAAExAQAAAAoxNzg5MDA4MTM4AwAAAAIzMgIAAAAENDE3OAQAAAABMAcAAAAKMTIvMzEvMjAxNAgAAAAKMTIvMzEvMjAxNAkAAAABMEvtwg7pyNsIlymdHenI2wgzQ0lRLlRTRTo2NTAxLklRX0VCSVREQV9NQVJHSU4uMTAwMC4xMi8zMS8yMDIyLi4uVVNEAQAAAJstAgACAAAABzEwLjgy</t>
  </si>
  <si>
    <t>NDMBCAAAAAUAAAABMQEAAAALLTIwODg4MjE2NzEDAAAAAjc5AgAAAAQ0MDQ3BAAAAAEwBwAAAAoxMi8zMS8yMDIyCAAAAAkzLzMxLzIwMjIJAAAAATBL7cIO6cjbCJcpnR3pyNsIMkNJUS5UU0U6NjMyNi5JUV9UT1RBTF9ERUJUX0NBUElUQUwuMTAwMC4xMi8zMS8yMDIxAQAAABlXBAACAAAABzM5LjAxNTgBCAAAAAUAAAABMQEAAAALLTIxMDc3MTQwMTQDAAAAAjc5AgAAAAQ0MTg2BAAAAAEwBwAAAAoxMi8zMS8yMDIxCAAAAAoxMi8zMS8yMDIxCQAAAAEwS+3CDunI2wiXKZ0d6cjbCClDSVEuTllTRTpURVguSVFfTklfTUFSR0lOLjEwMDAuMTIvMzEvMjAxNQEAAAAOswQAAgAAAAYyLjkwNTMBCAAAAAUAAAABMQEAAAAKMTg3NDgzMjY2MwMAAAADMTYwAgAAAAQ0MDk0BAAAAAEwBwAAAAoxMi8zMS8yMDE1CAAAAAoxMi8zMS8yMDE1CQAAAAEwS+3CDunI2wiXKZ0d6cjbCCtDSVEuTllTRTpURVguSVFfRUJJVF9NQVJHSU4uMTAwMC4xMi8zMS8yMDIyAQAAAA6zBAACAAAABjkuNTA5NAEIAAAABQAAAAExAQAAAAstMjA2MTYzMTYzOQMAAAADMTYwAgAAAAQ0MDUzBAAAAAEwBwAAAAoxMi8zMS8yMDIyCAAAAAoxMi8zMS8yMDIyCQAAAAEwS+3CDunI2wiXKZ0d6cjbCChDSVEuTllTRTpDQVQuSVFfQVJfVFVSTlMuMTAwMC4xMi8zMS8yMDIyAQAAADL1AwACAAAACDYuNzI5NzkyAQgAAAAFAAAAATEBAAAACy0y</t>
  </si>
  <si>
    <t>MDYwODgxOTM3AwAAAAMxNjACAAAABDQwMDEEAAAAATAHAAAACjEyLzMxLzIwMjIIAAAACjEyLzMxLzIwMjIJAAAAATBL7cIO6cjbCJcpnR3pyNsINENJUS5OWVNFOkFHQ08uSVFfRUJJVERBX01BUkdJTi4xMDAwLjEyLzMxLzIwMTguLi5VU0QBAAAAT9gEAAIAAAAGOC40MTk1AQgAAAAFAAAAATEBAAAACjIwODI0OTc3MTMDAAAAAzE2MAIAAAAENDA0NwQAAAABMAcAAAAKMTIvMzEvMjAxOAgAAAAKMTIvMzEvMjAxOAkAAAABMEvtwg7pyNsIlymdHenI2wg1Q0lRLlNIU0U6NjAwMDMxLklRX1RPVEFMX0RFQlRfQ0FQSVRBTC4xMDAwLjEyLzMxLzIwMTUBAAAAL1BZAAIAAAAHNTIuNDg0OQEIAAAABQAAAAExAQAAAAoxODM4NTM5MDU3AwAAAAIzMgIAAAAENDE4NgQAAAABMAcAAAAKMTIvMzEvMjAxNQgAAAAKMTIvMzEvMjAxNQkAAAABMEvtwg7pyNsIlymdHenI2wgyQ0lRLk5BU0RBUUNNOlRPUk8uSVFfUkVUVVJOX0FTU0VUUy4xMDAwLjEyLzMxLzIwMTkBAAAAeXs2bAMAAAAAAEvtwg7pyNsIlymdHenI2wgxQ0lRLk5ZU0U6REUuSVFfR1JPU1NfTUFSR0lOLjEwMDAuMTIvMzEvMjAxNS4uLlVTRAEAAACADwQAAgAAAAcyMy41Njk4AQgAAAAFAAAAATEBAAAACjE4Njk5NzE4MDEDAAAAAzE2MAIAAAAENDA3NAQAAAABMAcAAAAKMTIvMzEvMjAxNQgAAAAJMTEvMS8yMDE1CQAAAAEw1JbGDunI2wgbRKMd6cjb</t>
  </si>
  <si>
    <t>CDFDSVEuTllTRTpDQVQuSVFfUVVJQ0tfUkFUSU8uMTAwMC4xMi8zMS8yMDIyLi4uVVNEAQAAADL1AwACAAAACDAuNzk2Njc2AQgAAAAFAAAAATEBAAAACy0yMDYwODgxOTM3AwAAAAMxNjACAAAABDQxMjEEAAAAATAHAAAACjEyLzMxLzIwMjIIAAAACjEyLzMxLzIwMjIJAAAAATBL7cIO6cjbCJcpnR3pyNsILUNJUS5OWVNFOlRFWC5JUV9SRVRVUk5fRVFVSVRZLjEwMDAuMTIvMzEvMjAxNQEAAAAOswQAAgAAAAY2LjQ4OTMBCAAAAAUAAAABMQEAAAAKMTg3NDgzMjY2MwMAAAADMTYwAgAAAAQ0MTI4BAAAAAEwBwAAAAoxMi8zMS8yMDE1CAAAAAoxMi8zMS8yMDE1CQAAAAEwS+3CDunI2wiXKZ0d6cjbCC1DSVEuTllTRTpURVguSVFfUkVUVVJOX0FTU0VUUy4xMDAwLjEyLzMxLzIwMTUBAAAADrMEAAIAAAAGMy41MjAyAQgAAAAFAAAAATEBAAAACjE4NzQ4MzI2NjMDAAAAAzE2MAIAAAAENDE3OAQAAAABMAcAAAAKMTIvMzEvMjAxNQgAAAAKMTIvMzEvMjAxNQkAAAABMEvtwg7pyNsIlymdHenI2wgrQ0lRLlNIU0U6NjAwMDMxLklRX0FSX1RVUk5TLjEwMDAuMTIvMzAvMjAxNgEAAAAvUFkAAgAAAAgxLjA2MjcwMQEIAAAABQAAAAExAQAAAAoxODM4NTM5MDU3AwAAAAIzMgIAAAAENDAwMQQAAAABMAcAAAAKMTIvMzAvMjAxNggAAAAKMTIvMzEvMjAxNQkAAAABMEvtwg7pyNsIlymdHenI2wgyQ0lRLk5BU0RB</t>
  </si>
  <si>
    <t>UUNNOlRPUk8uSVFfUkVUVVJOX0FTU0VUUy4xMDAwLjEyLzMxLzIwMjABAAAAeXs2bAMAAAAAAEvtwg7pyNsIlymdHenI2wg1Q0lRLlNIU0U6NjAwMDMxLklRX1RPVEFMX0RFQlRfQ0FQSVRBTC4xMDAwLjEyLzMwLzIwMTYBAAAAL1BZAAIAAAAHNTIuNDg0OQEIAAAABQAAAAExAQAAAAoxODM4NTM5MDU3AwAAAAIzMgIAAAAENDE4NgQAAAABMAcAAAAKMTIvMzAvMjAxNggAAAAKMTIvMzEvMjAxNQkAAAABMEvtwg7pyNsIlymdHenI2wgxQ0lRLk5TRUk6TSZNLklRX1RPVEFMX0RFQlRfRVFVSVRZLjEwMDAuMTIvMzEvMjAxOAEAAABCZw0AAgAAAAgxMjQuMTQ2OAEIAAAABQAAAAExAQAAAAoxOTcwNjM4MTEwAwAAAAI3MgIAAAAENDAzNAQAAAABMAcAAAAKMTIvMzEvMjAxOAgAAAAJMy8zMS8yMDE4CQAAAAEwS+3CDunI2wiXKZ0d6cjbCC1DSVEuVFNFOjYzMjYuSVFfUkVUVVJOX0VRVUlUWS4xMDAwLjEyLzMxLzIwMTkBAAAAGVcEAAIAAAAHMTAuNzM2MQEIAAAABQAAAAExAQAAAAoyMDg1Mjg4MjAxAwAAAAI3OQIAAAAENDEyOAQAAAABMAcAAAAKMTIvMzEvMjAxOQgAAAAKMTIvMzEvMjAxOQkAAAABMEvtwg7pyNsIlymdHenI2wg1Q0lRLk5ZU0U6Q0FULklRX05FVF9ERUJUX0VCSVREQS4xMDAwLjEyLzMwLzIwMTYuLi5VU0QBAAAAMvUDAAIAAAAINC4yNDEwMTIBCAAAAAUAAAABMQEAAAAKMTg3NDUyNDQ1</t>
  </si>
  <si>
    <t>MwMAAAADMTYwAgAAAAQ0MTkzBAAAAAEwBwAAAAoxMi8zMC8yMDE2CAAAAAoxMi8zMS8yMDE1CQAAAAEwS+3CDunI2wiXKZ0d6cjbCDJDSVEuTllTRTpURVguSVFfR1JPU1NfTUFSR0lOLjEwMDAuMTIvMzEvMjAyMS4uLlVTRAEAAAAOswQAAgAAAAcxOS40ODY0AQgAAAAFAAAAATEBAAAACy0yMDYxNjMxNjI5AwAAAAMxNjACAAAABDQwNzQEAAAAATAHAAAACjEyLzMxLzIwMjEIAAAACjEyLzMxLzIwMjEJAAAAATBL7cIO6cjbCJcpnR3pyNsILUNJUS5OWVNFOkNBVC5JUV9SRVRVUk5fQVNTRVRTLjEwMDAuMTIvMzEvMjAxOAEAAAAy9QMAAgAAAAY2LjcwMjIBCAAAAAUAAAABMQEAAAAKMjA4MDY0ODE0MwMAAAADMTYwAgAAAAQ0MTc4BAAAAAEwBwAAAAoxMi8zMS8yMDE4CAAAAAoxMi8zMS8yMDE4CQAAAAEwS+3CDunI2wiXKZ0d6cjbCDJDSVEuTllTRTpERS5JUV9DVVJSRU5UX1JBVElPLjEwMDAuMTIvMzAvMjAxNi4uLlVTRAEAAACADwQAAgAAAAgyLjE2MDk4OAEIAAAABQAAAAExAQAAAAoxOTM2MDA0OTc4AwAAAAMxNjACAAAABDQwMzAEAAAAATAHAAAACjEyLzMwLzIwMTYIAAAACjEwLzMwLzIwMTYJAAAAATDUlsYO6cjbCIS1pR3pyNsIKUNJUS5OWVNFOkNOSEkuSVFfQVJfVFVSTlMuMTAwMC4xMi8zMC8yMDE2AQAAAE5iGQYCAAAACTMwLjIwNDQwNgEIAAAABQAAAAExAQAAAAoxODc3NjA1MDI3AwAA</t>
  </si>
  <si>
    <t>AAMxNjACAAAABDQwMDEEAAAAATAHAAAACjEyLzMwLzIwMTYIAAAACjEyLzMxLzIwMTUJAAAAATDUlsYO6cjbCIS1pR3pyNsINENJUS5OWVNFOkRFLklRX05FVF9ERUJUX0VCSVREQS4xMDAwLjEyLzMxLzIwMTcuLi5VU0QBAAAAgA8EAAIAAAAINy4wNDI4MTYBCAAAAAUAAAABMQEAAAAKMTk5Njk5ODcwNgMAAAADMTYwAgAAAAQ0MTkzBAAAAAEwBwAAAAoxMi8zMS8yMDE3CAAAAAoxMC8yOS8yMDE3CQAAAAEw1JbGDunI2whgJqgd6cjbCDRDSVEuTllTRTpDTkhJLklRX0NVUlJFTlRfUkFUSU8uMTAwMC4xMi8zMS8yMDE5Li4uVVNEAQAAAE5iGQYCAAAACDMuNTI5MTgzAQgAAAAFAAAAATEBAAAACy0yMTA5Nzg1ODMyAwAAAAMxNjACAAAABDQwMzAEAAAAATAHAAAACjEyLzMxLzIwMTkIAAAACjEyLzMxLzIwMTkJAAAAATDUlsYO6cjbCIS1pR3pyNsIMkNJUS5OWVNFOkRFLklRX0VCSVREQV9NQVJHSU4uMTAwMC4xMi8zMS8yMDE1Li4uVVNEAQAAAIAPBAACAAAABzEzLjUzMTUBCAAAAAUAAAABMQEAAAAKMTg2OTk3MTgwMQMAAAADMTYwAgAAAAQ0MDQ3BAAAAAEwBwAAAAoxMi8zMS8yMDE1CAAAAAkxMS8xLzIwMTUJAAAAATDUlsYO6cjbCBtEox3pyNsIMUNJUS5OWVNFOkNOSEkuSVFfRUJJVERBX0lOVC4xMDAwLjEyLzMxLzIwMjIuLi5VU0QBAAAATmIZBgIAAAAJMjQuNzk2OTkyAQgAAAAFAAAAATEBAAAA</t>
  </si>
  <si>
    <t>Cy0yMDU5MDEyNTg0AwAAAAMxNjACAAAABDQxOTAEAAAAATAHAAAACjEyLzMxLzIwMjIIAAAACjEyLzMxLzIwMjIJAAAAATDUlsYO6cjbCBtEox3pyNsINENJUS5OWVNFOkNOSEkuSVFfQ1VSUkVOVF9SQVRJTy4xMDAwLjEyLzMxLzIwMjAuLi5VU0QBAAAATmIZBgIAAAAIMy40Njc3MDUBCAAAAAUAAAABMQEAAAALLTIwNTkwMTI1MzYDAAAAAzE2MAIAAAAENDAzMAQAAAABMAcAAAAKMTIvMzEvMjAyMAgAAAAKMTIvMzEvMjAyMAkAAAABMNSWxg7pyNsI/+2mHenI2wguQ0lRLk5ZU0U6Q05ISS5JUV9SRVRVUk5fRVFVSVRZLjEwMDAuMTIvMzAvMjAxNgEAAABOYhkGAgAAAAY1LjA0MTYBCAAAAAUAAAABMQEAAAAKMTg3NzYwNTAyNwMAAAADMTYwAgAAAAQ0MTI4BAAAAAEwBwAAAAoxMi8zMC8yMDE2CAAAAAoxMi8zMS8yMDE1CQAAAAEw1JbGDunI2whgJqgd6cjbCChDSVEuTllTRTpERS5JUV9OSV9NQVJHSU4uMTAwMC4xMi8zMS8yMDE5AQAAAIAPBAACAAAABjguMjkxNAEIAAAABQAAAAExAQAAAAstMjExNjc4NTA2NAMAAAADMTYwAgAAAAQ0MDk0BAAAAAEwBwAAAAoxMi8zMS8yMDE5CAAAAAkxMS8zLzIwMTkJAAAAATDUlsYO6cjbCIS1pR3pyNsINENJUS5OWVNFOkNOSEkuSVFfRUJJVERBX01BUkdJTi4xMDAwLjEyLzMwLzIwMTYuLi5VU0QBAAAATmIZBgIAAAAGOC4yNTQ4AQgAAAAFAAAAATEBAAAACjE4</t>
  </si>
  <si>
    <t>Nzc2MDUwMjcDAAAAAzE2MAIAAAAENDA0NwQAAAABMAcAAAAKMTIvMzAvMjAxNggAAAAKMTIvMzEvMjAxNQkAAAABMNSWxg7pyNsIG0SjHenI2wgyQ0lRLk5ZU0U6Q05ISS5JUV9RVUlDS19SQVRJTy4xMDAwLjEyLzMxLzIwMTcuLi5VU0QBAAAATmIZBgIAAAAIMi42MjU3MTQBCAAAAAUAAAABMQEAAAAKMjAxOTMzMzg5OAMAAAADMTYwAgAAAAQ0MTIxBAAAAAEwBwAAAAoxMi8zMS8yMDE3CAAAAAoxMi8zMS8yMDE3CQAAAAEw1JbGDunI2whgJqgd6cjbCCpDSVEuTllTRTpERS5JUV9BU1NFVF9UVVJOUy4xMDAwLjEyLzMxLzIwMTcBAAAAgA8EAAIAAAAIMC40NzAwMDYBCAAAAAUAAAABMQEAAAAKMTk5Njk5ODcwNgMAAAADMTYwAgAAAAQ0MTc3BAAAAAEwBwAAAAoxMi8zMS8yMDE3CAAAAAoxMC8yOS8yMDE3CQAAAAEw1JbGDunI2wj/7aYd6cjbCCxDSVEuTllTRTpDTkhJLklRX0FTU0VUX1RVUk5TLjEwMDAuMTIvMzAvMjAxNgEAAABOYhkGAgAAAAgwLjUyNTY1MQEIAAAABQAAAAExAQAAAAoxODc3NjA1MDI3AwAAAAMxNjACAAAABDQxNzcEAAAAATAHAAAACjEyLzMwLzIwMTYIAAAACjEyLzMxLzIwMTUJAAAAATDUlsYO6cjbCKh8pB3pyNsIMENJUS5OWVNFOkRFLklRX1RPVEFMX0RFQlRfRVFVSVRZLjEwMDAuMTIvMzEvMjAxMwEAAACADwQAAgAAAAgzMzcuMTAyNwEIAAAABQAAAAExAQAAAAoxNzc0Mjc0</t>
  </si>
  <si>
    <t>MTc3AwAAAAMxNjACAAAABDQwMzQEAAAAATAHAAAACjEyLzMxLzIwMTMIAAAACjEwLzMxLzIwMTMJAAAAATDUlsYO6cjbCKh8pB3pyNsILkNJUS5OWVNFOkNOSEkuSVFfUkVUVVJOX0VRVUlUWS4xMDAwLjEyLzMxLzIwMjABAAAATmIZBgIAAAAHLTMuNTQwNAEIAAAABQAAAAExAQAAAAstMjA1OTAxMjUzNgMAAAADMTYwAgAAAAQ0MTI4BAAAAAEwBwAAAAoxMi8zMS8yMDIwCAAAAAoxMi8zMS8yMDIwCQAAAAEw1JbGDunI2wiofKQd6cjbCCdDSVEuTllTRTpERS5JUV9BUl9UVVJOUy4xMDAwLjEyLzMxLzIwMjIBAAAAgA8EAAIAAAAIOC45MTY0NDkBCAAAAAUAAAABMQEAAAALLTIwNjUzODg0NjgDAAAAAzE2MAIAAAAENDAwMQQAAAABMAcAAAAKMTIvMzEvMjAyMggAAAAKMTAvMzAvMjAyMgkAAAABMNSWxg7pyNsI/+2mHenI2wgqQ0lRLk5ZU0U6Q05ISS5JUV9OSV9NQVJHSU4uMTAwMC4xMi8zMS8yMDE4AQAAAE5iGQYCAAAABjMuNTk1MgEIAAAABQAAAAExAQAAAAoyMDgyOTQ3MTcwAwAAAAMxNjACAAAABDQwOTQEAAAAATAHAAAACjEyLzMxLzIwMTgIAAAACjEyLzMxLzIwMTgJAAAAATDUlsYO6cjbCKh8pB3pyNsIM0NJUS5OWVNFOkNOSEkuSVFfVEVWX0VCSVREQV9GV0RfQ0lRLjYwMDAuMTIvMzEvMjAyMAEAAABOYhkGAgAAABAyMS4yODI5MDM0ODg0NTA3AQ0AAAAFAAAAATkBAAAACTI0ODA5MTA3MgIA</t>
  </si>
  <si>
    <t>AAAIMjg2NzA1ODADAAAABjEwMDMwOAQAAAABMgYAAAABMAcAAAADMTYwCAAAAAEwCQAAAAExCgAAAAEwCwAAAAsxMjU5MTkyOTA1NgwAAAACMTINAAAACDEvMS8yMDIxzV7FDunI2wgbRKMd6cjbCDFDSVEuTllTRTpERS5JUV9URVZfRUJJVERBX0ZXRF9DSVEuNjAwMC4xMi8zMS8yMDIyAQAAAIAPBAACAAAADzE0Ljg5MDA4NTAxMTg5NgENAAAABQAAAAE5AQAAAAcyNjA1MzM2AgAAAAoxMDAyMjE4MjcxAwAAAAYxMDAzMDgEAAAAATIGAAAAATAHAAAAAzE2MAgAAAABMAkAAAABMQoAAAABMAsAAAALMTM0OTE4MzM4MjIMAAAAAjEyDQAAAAgxLzEvMjAyM0vtwg7pyNsIowuiHenI2wgwQ0lRLk5ZU0U6Q05ISS5JUV9QRV9FWENMX0ZXRF9DSVEuNjAwMC4xMi8zMC8yMDE2AQAAAE5iGQYCAAAAEDI1Ljg5MzkyMTMzNDkyMjUBDQAAAAUAAAABOQEAAAAJMjQ4MDkxMDcyAgAAAAgyODM3MjEzOAMAAAAGMTAwMzA5BAAAAAEyBgAAAAEwBwAAAAMxNjAIAAAAATAJAAAAATEKAAAAATALAAAACjk4NzIzMjY2MzkMAAAAAjEyDQAAAAoxMi8zMS8yMDE2S+3CDunI2wijC6Id6cjbCDNDSVEuTllTRTpDTkhJLklRX1RFVl9FQklUREFfRldEX0NJUS42MDAwLjEyLzMxLzIwMjEBAAAATmIZBgIAAAAQMTMuNTUwNjY2Nzc2MDY1OQENAAAABQAAAAE5AQAAAAkyNDgwOTEwNzICAAAACDk2MTY4Mjc5AwAAAAYxMDAzMDgEAAAA</t>
  </si>
  <si>
    <t>ATIGAAAAATAHAAAAAzE2MAgAAAABMAkAAAABMQoAAAABMAsAAAALMTI2OTU4MDk4MzgMAAAAAjEyDQAAAAgxLzEvMjAyMs1exQ7pyNsIYCaoHenI2wgxQ0lRLk5ZU0U6REUuSVFfVEVWX0VCSVREQV9GV0RfQ0lRLjYwMDAuMTIvMzEvMjAxNAEAAACADwQAAgAAABAxNy43MzA0MTAxNTcyMzY5AQ0AAAAFAAAAATkBAAAABzI2MDUzMzYCAAAACjEwMDA4MzIxODcDAAAABjEwMDMwOAQAAAABMgYAAAABMAcAAAADMTYwCAAAAAEwCQAAAAExCgAAAAEwCwAAAAo4NDMyMzcyNjgwDAAAAAIxMg0AAAAIMS8xLzIwMTXNXsUO6cjbCP/tph3pyNsIL0NJUS5OWVNFOkNBVC5JUV9QRV9FWENMX0ZXRF9DSVEuNjAwMC4xMi8zMS8yMDE5AQAAADL1AwACAAAAEDEzLjg3ODc4NjE3MDA4MjgBDQAAAAUAAAABOQEAAAAHMjU5ODYxOQIAAAAJNjU1ODg3MzU5AwAAAAYxMDAzMDkEAAAAATIGAAAAATAHAAAAAzE2MAgAAAABMAkAAAABMQoAAAABMAsAAAALMTE3MjgzMDM1NjgMAAAAAjEyDQAAAAgxLzEvMjAyMEvtwg7pyNsIowuiHenI2wg0Q0lRLk5BU0RBUUNNOlRPUk8uSVFfUEVfRVhDTF9GV0RfQ0lRLjYwMDAuMTIvMzEvMjAxNAEAAAB5ezZsAwAAAAAAS+3CDunI2wijC6Id6cjbCC9DSVEuTlNFSTpNJk0uSVFfUEVfRVhDTF9GV0RfQ0lRLjYwMDAuMTIvMzEvMjAxNwEAAABCZw0AAgAAABAxOC4zMTYwMjc2ODI1Mzg0AQ0A</t>
  </si>
  <si>
    <t>AAAFAAAAATkBAAAACDQ2MzU1NjAwAgAAAAkxNDkzMjQ2MTIDAAAABjEwMDMwOQQAAAACNDkGAAAAATAHAAAAAjcyCAAAAAEwCQAAAAExCgAAAAEwCwAAAAsxMDY0OTk3ODA2OQwAAAACMTINAAAACDEvMS8yMDE4S+3CDunI2wijC6Id6cjbCDJDSVEuVFNFOjY1MDEuSVFfVEVWX0VCSVREQV9GV0RfQ0lRLjYwMDAuMTIvMzEvMjAyMQEAAACbLQIAAgAAABA3LjQwOTMxNDAyNzgwMzUxAQ0AAAAFAAAAATkBAAAACDIwMTkxOTk1AgAAAAk2MDUyNjE1NzADAAAABjEwMDMwOAQAAAABMwYAAAABMAcAAAACNzkIAAAAATAJAAAAATEKAAAAATALAAAACzEyNjE4NDE5MjkzDAAAAAIxMg0AAAAIMS8xLzIwMjJL7cIO6cjbCKMLoh3pyNsIL0NJUS5OWVNFOkNBVC5JUV9QRV9FWENMX0ZXRF9DSVEuNjAwMC4xMi8zMS8yMDE4AQAAADL1AwACAAAAEDEwLjI1MDIyNTg2NDczOTMBDQAAAAUAAAABOQEAAAAHMjU5ODYxOQIAAAAJNjU1ODg3MzU2AwAAAAYxMDAzMDkEAAAAATIGAAAAATAHAAAAAzE2MAgAAAABMAkAAAABMQoAAAABMAsAAAALMTEyMzcxMDczODcMAAAAAjEyDQAAAAgxLzEvMjAxOUvtwg7pyNsIowuiHenI2wgwQ0lRLk5ZU0U6Q05ISS5JUV9QRV9FWENMX0ZXRF9DSVEuNjAwMC4xMi8zMS8yMDEzAQAAAE5iGQYCAAAAEDEwLjc5MTAyNDkwOTY3ODYBDQAAAAUAAAABOQEAAAAJMjQ4MDkxMDcyAgAAAAgyODM2</t>
  </si>
  <si>
    <t>MjEwMQMAAAAGMTAwMzA5BAAAAAEzBgAAAAEwBwAAAAMxNjAIAAAAATAJAAAAATEKAAAAATALAAAACzEwNTQ5MzY0Njg2DAAAAAIxMg0AAAAIMS8xLzIwMTTNXsUO6cjbCBtEox3pyNsIMkNJUS5UU0U6NjUwMS5JUV9URVZfRUJJVERBX0ZXRF9DSVEuNjAwMC4xMi8zMS8yMDE5AQAAAJstAgACAAAAEDUuMDYxODQ0NjM4MjUyMjgBDQAAAAUAAAABOQEAAAAIMjAxOTE5OTUCAAAACTYwNTI2MTU2NAMAAAAGMTAwMzA4BAAAAAEzBgAAAAEwBwAAAAI3OQgAAAABMAkAAAABMQoAAAABMAsAAAALMTE3Mjc3MzI1MjIMAAAAAjEyDQAAAAgxLzEvMjAyMEvtwg7pyNsIowuiHenI2wgyQ0lRLlRTRTo2MzI2LklRX1RFVl9FQklUREFfRldEX0NJUS42MDAwLjEyLzMxLzIwMjABAAAAGVcEAAIAAAAQMTMuMDU4NzQ0OTAyOTAyMgENAAAABQAAAAE5AQAAAAgyMDI0MjQ0MwIAAAAHMzYzNjg0NAMAAAAGMTAwMzA4BAAAAAEzBgAAAAEwBwAAAAI3OQgAAAABMAkAAAABMQoAAAABMAsAAAALMTIxODQ2NDgwMTYMAAAAAjEyDQAAAAgxLzEvMjAyMUvtwg7pyNsIowuiHenI2wgvQ0lRLlRTRTo2NTAxLklRX1BFX0VYQ0xfRldEX0NJUS42MDAwLjEyLzMxLzIwMTkBAAAAmy0CAAIAAAAQMTAuOTA1MTA0ODQzMTc3MgENAAAABQAAAAE5AQAAAAgyMDE5MTk5NQIAAAAJNjA1MjYxNTY0AwAAAAYxMDAzMDkEAAAAATMGAAAAATAHAAAA</t>
  </si>
  <si>
    <t>Ajc5CAAAAAEwCQAAAAExCgAAAAEwCwAAAAsxMTc2OTgwMTAwNAwAAAACMTINAAAACDEvMS8yMDIwS+3CDunI2wijC6Id6cjbCC9DSVEuTlNFSTpNJk0uSVFfUEVfRVhDTF9GV0RfQ0lRLjYwMDAuMTIvMzEvMjAyMgEAAABCZw0AAgAAABAxNS4yOTc5MTI1MTgyNzc0AQ0AAAAFAAAAATkBAAAACDQ2MzU1NjAwAgAAAAk3MDYyMjU3MzADAAAABjEwMDMwOQQAAAACNDkGAAAAATAHAAAAAjcyCAAAAAEwCQAAAAExCgAAAAEwCwAAAAsxMzEyNTY2MDE2NwwAAAACMTINAAAACDEvMS8yMDIzS+3CDunI2wijC6Id6cjbCC9DSVEuTllTRTpDQVQuSVFfUEVfRVhDTF9GV0RfQ0lRLjYwMDAuMTIvMzEvMjAxNAEAAAAy9QMAAgAAABAxMy41ODQ1NTI4MjEzOTU3AQ0AAAAFAAAAATkBAAAABzI1OTg2MTkCAAAABzQ0NzE5MDgDAAAABjEwMDMwOQQAAAABMgYAAAABMAcAAAADMTYwCAAAAAEwCQAAAAExCgAAAAEwCwAAAAsxMjU1ODc0ODk2NAwAAAACMTINAAAACDEvMS8yMDE1S+3CDunI2wijC6Id6cjbCDBDSVEuTllTRTpBR0NPLklRX1BFX0VYQ0xfRldEX0NJUS42MDAwLjEyLzMxLzIwMTUBAAAAT9gEAAIAAAAOMTguMjQ1MDM1Nzc0NTgBDQAAAAUAAAABOQEAAAAHMjU4NjEwOAIAAAAHODI5ODY4NwMAAAAGMTAwMzA5BAAAAAEyBgAAAAEwBwAAAAMxNjAIAAAAATAJAAAAATEKAAAAATALAAAACjkxOTk4OTk1OTMMAAAA</t>
  </si>
  <si>
    <t>AjEyDQAAAAgxLzEvMjAxNkvtwg7pyNsIowuiHenI2wgzQ0lRLk5ZU0U6QUdDTy5JUV9URVZfRUJJVERBX0ZXRF9DSVEuNjAwMC4xMi8zMS8yMDE3AQAAAE/YBAACAAAAEDEwLjEwNzI0OTg3OTYwNzcBDQAAAAUAAAABOQEAAAAHMjU4NjEwOAIAAAAHODI5ODY5MwMAAAAGMTAwMzA4BAAAAAEyBgAAAAEwBwAAAAMxNjAIAAAAATAJAAAAATEKAAAAATALAAAACzEwNjQ4NzIwMzM0DAAAAAIxMg0AAAAIMS8xLzIwMThL7cIO6cjbCFnToB3pyNsINUNJUS5TSFNFOjYwMDAzMS5JUV9URVZfRUJJVERBX0ZXRF9DSVEuNjAwMC4xMi8zMS8yMDE0AQAAAC9QWQACAAAAEDIwLjg5NTQ3NzMyNDQ1NDUBDQAAAAUAAAABOQEAAAAIMjAyMjIyODUCAAAABzkxNDY5NTYDAAAABjEwMDMwOAQAAAACMjcGAAAAATAHAAAAAjMyCAAAAAEwCQAAAAExCgAAAAEwCwAAAAo4ODA5NzU0MzMwDAAAAAIxMg0AAAAIMS8xLzIwMTVL7cIO6cjbCFnToB3pyNsIM0NJUS5OWVNFOkNOSEkuSVFfVEVWX0VCSVREQV9GV0RfQ0lRLjYwMDAuMTIvMzAvMjAxNgEAAABOYhkGAgAAABAxNi40MDE2MTg3NjM2NzM5AQ0AAAAFAAAAATkBAAAACTI0ODA5MTA3MgIAAAAIMjgzNzIxMzgDAAAABjEwMDMwOAQAAAABMgYAAAABMAcAAAADMTYwCAAAAAEwCQAAAAExCgAAAAEwCwAAAAo5ODcyMzAzNDE1DAAAAAIxMg0AAAAKMTIvMzEvMjAxNkvtwg7pyNsI</t>
  </si>
  <si>
    <t>WdOgHenI2wg1Q0lRLlNIU0U6NjAwMDMxLklRX1RFVl9FQklUREFfRldEX0NJUS42MDAwLjEyLzMxLzIwMTMBAAAAL1BZAAIAAAAQOC4zNTQ4NzE1MDc2MTg4NgENAAAABQAAAAE5AQAAAAgyMDIyMjI4NQIAAAAHNDE2NTY4MAMAAAAGMTAwMzA4BAAAAAIyNwYAAAABMAcAAAACMzIIAAAAATAJAAAAATEKAAAAATALAAAACjYxMjg1Njg5NDgMAAAAAjEyDQAAAAgxLzEvMjAxNEvtwg7pyNsIWdOgHenI2wgvQ0lRLk5ZU0U6Q0FULklRX1BFX0VYQ0xfRldEX0NJUS42MDAwLjEyLzMxLzIwMTcBAAAAMvUDAAIAAAAQMjAuNDAyNjY3MTg0NTY2NgENAAAABQAAAAE5AQAAAAcyNTk4NjE5AgAAAAgyNzU0OTQxNgMAAAAGMTAwMzA5BAAAAAEyBgAAAAEwBwAAAAMxNjAIAAAAATAJAAAAATEKAAAAATALAAAACzEwNjQ0MzEyNTcxDAAAAAIxMg0AAAAIMS8xLzIwMThL7cIO6cjbCFnToB3pyNsIL0NJUS5UU0U6NjMyNi5JUV9QRV9FWENMX0ZXRF9DSVEuNjAwMC4xMi8zMS8yMDE3AQAAABlXBAACAAAADzE4LjYwNzgzNTc1NTg0NwENAAAABQAAAAE5AQAAAAgyMDI0MjQ0MwIAAAAHMzYwODg0MwMAAAAGMTAwMzA5BAAAAAEyBgAAAAEwBwAAAAI3OQgAAAABMAkAAAABMQoAAAABMAsAAAALMTA3NDM2NDIxMDYMAAAAAjEyDQAAAAgxLzEvMjAxOEvtwg7pyNsIWdOgHenI2wgyQ0lRLlRTRTo2MzI2LklRX1RFVl9FQklUREFf</t>
  </si>
  <si>
    <t>RldEX0NJUS42MDAwLjEyLzMwLzIwMTYBAAAAGVcEAAIAAAAQMTAuMjk4MTAzNTExOTQ3MQENAAAABQAAAAE5AQAAAAgyMDI0MjQ0MwIAAAAHMzYwODgwNwMAAAAGMTAwMzA4BAAAAAEyBgAAAAEwBwAAAAI3OQgAAAABMAkAAAABMQoAAAABMAsAAAALMTA1ODk5NDkyNDgMAAAAAjEyDQAAAAoxMi8zMS8yMDE2S+3CDunI2whZ06Ad6cjbCDJDSVEuVFNFOjY1MDEuSVFfVEVWX0VCSVREQV9GV0RfQ0lRLjYwMDAuMTIvMzEvMjAxOAEAAACbLQIAAgAAABAzLjI1OTcyNzQzMjQ0MDAyAQ0AAAAFAAAAATkBAAAACDIwMTkxOTk1AgAAAAk2MDUyNjE1NjEDAAAABjEwMDMwOAQAAAABMwYAAAABMAcAAAACNzkIAAAAATAJAAAAATEKAAAAATALAAAACzExMjIzMTc0MjE2DAAAAAIxMg0AAAAIMS8xLzIwMTlL7cIO6cjbCFnToB3pyNsIMUNJUS5OWVNFOkRFLklRX1RFVl9FQklUREFfRldEX0NJUS42MDAwLjEyLzMxLzIwMTMBAAAAgA8EAAIAAAAQMTIuMDQ2OTAzMDY4NTc0NwENAAAABQAAAAE5AQAAAAcyNjA1MzM2AgAAAAc0NDIwNzYwAwAAAAYxMDAzMDgEAAAAATIGAAAAATAHAAAAAzE2MAgAAAABMAkAAAABMQoAAAABMAsAAAAKNjU0MzMyMDU4MAwAAAACMTINAAAACDEvMS8yMDE0zV7FDunI2wgbRKMd6cjbCC9DSVEuVFNFOjY1MDEuSVFfUEVfRVhDTF9GV0RfQ0lRLjYwMDAuMTIvMzEvMjAxNAEAAACbLQIAAgAA</t>
  </si>
  <si>
    <t>ABAxNC4wMDI1MTkxMTY0NjIzAQ0AAAAFAAAAATkBAAAACDIwMTkxOTk1AgAAAAgxMDM1MjUxNQMAAAAGMTAwMzA5BAAAAAEyBgAAAAEwBwAAAAI3OQgAAAABMAkAAAABMQoAAAABMAsAAAAKODY0MjQwOTIzMQwAAAACMTINAAAACDEvMS8yMDE1S+3CDunI2whZ06Ad6cjbCDRDSVEuTkFTREFRQ006VE9STy5JUV9QRV9FWENMX0ZXRF9DSVEuNjAwMC4xMi8zMS8yMDE4AQAAAHl7NmwDAAAAAABL7cIO6cjbCFnToB3pyNsIMkNJUS5OWVNFOkNBVC5JUV9URVZfRUJJVERBX0ZXRF9DSVEuNjAwMC4xMi8zMC8yMDE2AQAAADL1AwACAAAADzE4LjkzODE2MDEzMTI5MQENAAAABQAAAAE5AQAAAAcyNTk4NjE5AgAAAAgyNzU0OTQxMwMAAAAGMTAwMzA4BAAAAAEyBgAAAAEwBwAAAAMxNjAIAAAAATAJAAAAATEKAAAAATALAAAACjk5MDQ4ODQzOTAMAAAAAjEyDQAAAAoxMi8zMS8yMDE2S+3CDunI2whZ06Ad6cjbCC9DSVEuTllTRTpDQVQuSVFfUEVfRVhDTF9GV0RfQ0lRLjYwMDAuMTIvMzEvMjAxMwEAAAAy9QMAAgAAABAxNi4zNzk4NzAxMjk4NzAxAQ0AAAAFAAAAATkBAAAABzI1OTg2MTkCAAAABzQwMTUzNTQDAAAABjEwMDMwOQQAAAABMgYAAAABMAcAAAADMTYwCAAAAAEwCQAAAAExCgAAAAEwCwAAAAo4NDYzMTczNTY1DAAAAAIxMg0AAAAIMS8xLzIwMTRL7cIO6cjbCFnToB3pyNsINENJUS5OQVNEQVFDTTpU</t>
  </si>
  <si>
    <t>T1JPLklRX1BFX0VYQ0xfRldEX0NJUS42MDAwLjEyLzMxLzIwMjIBAAAAeXs2bAMAAAAAAEvtwg7pyNsIWdOgHenI2wgvQ0lRLlRTRTo2NTAxLklRX1BFX0VYQ0xfRldEX0NJUS42MDAwLjEyLzMxLzIwMTgBAAAAmy0CAAIAAAAQNi41Nzg3MjAzMTA1OTcxNwENAAAABQAAAAE5AQAAAAgyMDE5MTk5NQIAAAAJNjA1MjYxNTYxAwAAAAYxMDAzMDkEAAAAATMGAAAAATAHAAAAAjc5CAAAAAEwCQAAAAExCgAAAAEwCwAAAAsxMTIyMjcwOTA3NwwAAAACMTINAAAACDEvMS8yMDE5S+3CDunI2whZ06Ad6cjbCC9DSVEuVFNFOjYzMjYuSVFfUEVfRVhDTF9GV0RfQ0lRLjYwMDAuMTIvMzEvMjAxOAEAAAAZVwQAAgAAABAxMi40MDc3ODU4NzU3MDQ0AQ0AAAAFAAAAATkBAAAACDIwMjQyNDQzAgAAAAczNjA4ODQ2AwAAAAYxMDAzMDkEAAAAATMGAAAAATAHAAAAAjc5CAAAAAEwCQAAAAExCgAAAAEwCwAAAAsxMTIxMzk4NjczNAwAAAACMTINAAAACDEvMS8yMDE5S+3CDunI2whZ06Ad6cjbCDJDSVEuTllTRTpDQVQuSVFfVEVWX0VCSVREQV9GV0RfQ0lRLjYwMDAuMTIvMzEvMjAyMAEAAAAy9QMAAgAAABAxOC4xODI4NDI0NTkwNDA3AQ0AAAAFAAAAATkBAAAABzI1OTg2MTkCAAAACTY1NTg4NzM2MgMAAAAGMTAwMzA4BAAAAAEyBgAAAAEwBwAAAAMxNjAIAAAAATAJAAAAATEKAAAAATALAAAACzEyMTk1NzA2Mjk2DAAA</t>
  </si>
  <si>
    <t>AAIxMg0AAAAIMS8xLzIwMjFL7cIO6cjbCFnToB3pyNsIMENJUS5OWVNFOkFHQ08uSVFfUEVfRVhDTF9GV0RfQ0lRLjYwMDAuMTIvMzEvMjAxNAEAAABP2AQAAgAAABAxNS42ODI0NjQ3ODM4NDU3AQ0AAAAFAAAAATkBAAAABzI1ODYxMDgCAAAABzQ0OTQ1MzYDAAAABjEwMDMwOQQAAAABMgYAAAABMAcAAAADMTYwCAAAAAEwCQAAAAExCgAAAAEwCwAAAAo4NjM4MTIxMzAwDAAAAAIxMg0AAAAIMS8xLzIwMTVL7cIO6cjbCFnToB3pyNsIL0NJUS5OWVNFOkNBVC5JUV9QRV9FWENMX0ZXRF9DSVEuNjAwMC4xMi8zMS8yMDIwAQAAADL1AwACAAAAEDI2LjgyODQwNTUwNjU4ODQBDQAAAAUAAAABOQEAAAAHMjU5ODYxOQIAAAAJNjU1ODg3MzYyAwAAAAYxMDAzMDkEAAAAATIGAAAAATAHAAAAAzE2MAgAAAABMAkAAAABMQoAAAABMAsAAAALMTIxOTU3MDYyODQMAAAAAjEyDQAAAAgxLzEvMjAyMUvtwg7pyNsIApufHenI2wg0Q0lRLk5BU0RBUUNNOlRPUk8uSVFfUEVfRVhDTF9GV0RfQ0lRLjYwMDAuMTIvMzEvMjAyMQEAAAB5ezZsAwAAAAAAS+3CDunI2wgCm58d6cjbCDJDSVEuTllTRTpDQVQuSVFfVEVWX0VCSVREQV9GV0RfQ0lRLjYwMDAuMTIvMzEvMjAxOQEAAAAy9QMAAgAAABAxMi4zNTU3MzQ2NjY4MTk0AQ0AAAAFAAAAATkBAAAABzI1OTg2MTkCAAAACTY1NTg4NzM1OQMAAAAGMTAwMzA4BAAAAAEyBgAA</t>
  </si>
  <si>
    <t>AAEwBwAAAAMxNjAIAAAAATAJAAAAATEKAAAAATALAAAACzExOTgzMTE2MjU2DAAAAAIxMg0AAAAIMS8xLzIwMjBL7cIO6cjbCAKbnx3pyNsIL0NJUS5OU0VJOk0mTS5JUV9QRV9FWENMX0ZXRF9DSVEuNjAwMC4xMi8zMS8yMDE0AQAAAEJnDQACAAAAEDE1LjI1NjI4MzgxNjY4NDgBDQAAAAUAAAABOQEAAAAINDYzNTU2MDACAAAACDI3MzkxMjY5AwAAAAYxMDAzMDkEAAAAAjQ5BgAAAAEwBwAAAAI3MggAAAABMAkAAAABMQoAAAABMAsAAAAKOTE5MTkwMDAyMAwAAAACMTINAAAACDEvMS8yMDE1S+3CDunI2wgCm58d6cjbCDJDSVEuTllTRTpURVguSVFfVEVWX0VCSVREQV9GV0RfQ0lRLjYwMDAuMTIvMzEvMjAyMQEAAAAOswQAAgAAABA4LjE0MTI2MTI1MDU5MDE2AQ0AAAAFAAAAATkBAAAABzI2NTc0ODcCAAAACTY1NTM0NTQxMQMAAAAGMTAwMzA4BAAAAAEyBgAAAAEwBwAAAAMxNjAIAAAAATAJAAAAATEKAAAAATALAAAACzEyNzAyOTQwNDY0DAAAAAIxMg0AAAAIMS8xLzIwMjJL7cIO6cjbCAKbnx3pyNsIMUNJUS5OWVNFOkRFLklRX1RFVl9FQklUREFfRldEX0NJUS42MDAwLjEyLzMxLzIwMTcBAAAAgA8EAAIAAAAQMTYuMzYyMDA3NzE5MjI2MgENAAAABQAAAAE5AQAAAAcyNjA1MzM2AgAAAAoxMDAxNDMyMjA4AwAAAAYxMDAzMDgEAAAAATIGAAAAATAHAAAAAzE2MAgAAAABMAkAAAABMQoAAAABMAsA</t>
  </si>
  <si>
    <t>AAALMTA2NDQ3NjE1NTYMAAAAAjEyDQAAAAgxLzEvMjAxOM1exQ7pyNsIqHykHenI2wgvQ0lRLlRTRTo2NTAxLklRX1BFX0VYQ0xfRldEX0NJUS42MDAwLjEyLzMxLzIwMTUBAAAAmy0CAAIAAAAQOS44NTk3ODcxMjU1NTYyMwENAAAABQAAAAE5AQAAAAgyMDE5MTk5NQIAAAAIMTIwNTg3NzgDAAAABjEwMDMwOQQAAAABMwYAAAABMAcAAAACNzkIAAAAATAJAAAAATEKAAAAATALAAAACjkyMDUyNjg5NTYMAAAAAjEyDQAAAAgxLzEvMjAxNkvtwg7pyNsIApufHenI2wg0Q0lRLk5BU0RBUUNNOlRPUk8uSVFfUEVfRVhDTF9GV0RfQ0lRLjYwMDAuMTIvMzAvMjAxNgEAAAB5ezZsAwAAAAAAS+3CDunI2wgCm58d6cjbCDNDSVEuTllTRTpBR0NPLklRX1RFVl9FQklUREFfRldEX0NJUS42MDAwLjEyLzMxLzIwMTkBAAAAT9gEAAIAAAAQOC4zNDM0OTIxODU3MTk1MgENAAAABQAAAAE5AQAAAAcyNTg2MTA4AgAAAAc4Mjk4Njk5AwAAAAYxMDAzMDgEAAAAATIGAAAAATAHAAAAAzE2MAgAAAABMAkAAAABMQoAAAABMAsAAAALMTE3MjI2Njk2NjgMAAAAAjEyDQAAAAgxLzEvMjAyMEvtwg7pyNsIApufHenI2wgyQ0lRLk5ZU0U6Q0FULklRX1RFVl9FQklUREFfRldEX0NJUS42MDAwLjEyLzMxLzIwMTUBAAAAMvUDAAIAAAAQMTMuNjI2ODEyMjU4MzMwOAENAAAABQAAAAE5AQAAAAcyNTk4NjE5AgAAAAgxMjQ0ODQyNwMA</t>
  </si>
  <si>
    <t>AAAGMTAwMzA4BAAAAAEyBgAAAAEwBwAAAAMxNjAIAAAAATAJAAAAATEKAAAAATALAAAACjkxOTYwODIzMzQMAAAAAjEyDQAAAAgxLzEvMjAxNkvtwg7pyNsIApufHenI2wgzQ0lRLk5ZU0U6Q05ISS5JUV9URVZfRUJJVERBX0ZXRF9DSVEuNjAwMC4xMi8zMS8yMDE3AQAAAE5iGQYCAAAAEDE1LjY1MDgwMDE0MDM2MTQBDQAAAAUAAAABOQEAAAAJMjQ4MDkxMDcyAgAAAAgyODM3MjE0MQMAAAAGMTAwMzA4BAAAAAEyBgAAAAEwBwAAAAMxNjAIAAAAATAJAAAAATEKAAAAATALAAAACzEwNzA2NjY2NjM5DAAAAAIxMg0AAAAIMS8xLzIwMThL7cIO6cjbCAKbnx3pyNsIMkNJUS5TSFNFOjYwMDAzMS5JUV9QRV9FWENMX0ZXRF9DSVEuNjAwMC4xMi8zMS8yMDE0AQAAAC9QWQACAAAAEDMwLjQxNzU1NTYyMzI4NTYBDQAAAAUAAAABOQEAAAAIMjAyMjIyODUCAAAABzkxNDY5NTYDAAAABjEwMDMwOQQAAAACMjcGAAAAATAHAAAAAjMyCAAAAAEwCQAAAAExCgAAAAEwCwAAAAo4NDczMjEyOTczDAAAAAIxMg0AAAAIMS8xLzIwMTVL7cIO6cjbCAKbnx3pyNsIMkNJUS5OU0VJOk0mTS5JUV9URVZfRUJJVERBX0ZXRF9DSVEuNjAwMC4xMi8zMS8yMDE5AQAAAEJnDQACAAAAEDE0LjkxOTkxMzU1MDg5NjUBDQAAAAUAAAABOQEAAAAINDYzNTU2MDACAAAACTcwNjIyNTcyMQMAAAAGMTAwMzA4BAAAAAI0OQYAAAABMAcAAAAC</t>
  </si>
  <si>
    <t>NzIIAAAAATAJAAAAATEKAAAAATALAAAACzExNjg4MTIxNzM1DAAAAAIxMg0AAAAIMS8xLzIwMjBL7cIO6cjbCAKbnx3pyNsIMUNJUS5OWVNFOkRFLklRX1RFVl9FQklUREFfRldEX0NJUS42MDAwLjEyLzMxLzIwMjABAAAAgA8EAAIAAAAQMTguMzY2MzcwODY3MTA0MQENAAAABQAAAAE5AQAAAAcyNjA1MzM2AgAAAAoxMDAyMjE4MjY5AwAAAAYxMDAzMDgEAAAAATIGAAAAATAHAAAAAzE2MAgAAAABMAkAAAABMQoAAAABMAsAAAALMTIxOTIwNzgzMDIMAAAAAjEyDQAAAAgxLzEvMjAyMUvtwg7pyNsIApufHenI2wguQ0lRLk5ZU0U6REUuSVFfUEVfRVhDTF9GV0RfQ0lRLjYwMDAuMTIvMzEvMjAxOAEAAACADwQAAgAAABAxMi45Nzk1NDM1MzYzMzE4AQ0AAAAFAAAAATkBAAAABzI2MDUzMzYCAAAACjEwMDIyMTgyNjcDAAAABjEwMDMwOQQAAAABMgYAAAABMAcAAAADMTYwCAAAAAEwCQAAAAExCgAAAAEwCwAAAAsxMTIxNjg5ODc4MgwAAAACMTINAAAACDEvMS8yMDE5zV7FDunI2wgbRKMd6cjbCDJDSVEuTllTRTpDQVQuSVFfVEVWX0VCSVREQV9GV0RfQ0lRLjYwMDAuMTIvMzEvMjAxOAEAAAAy9QMAAgAAABA5LjE1ODAwNzY1MDA3NjQ0AQ0AAAAFAAAAATkBAAAABzI1OTg2MTkCAAAACTY1NTg4NzM1NgMAAAAGMTAwMzA4BAAAAAEyBgAAAAEwBwAAAAMxNjAIAAAAATAJAAAAATEKAAAAATALAAAACzEyNTU4</t>
  </si>
  <si>
    <t>NzQ5MTE1DAAAAAIxMg0AAAAIMS8xLzIwMTlL7cIO6cjbCAKbnx3pyNsIMkNJUS5OU0VJOk0mTS5JUV9URVZfRUJJVERBX0ZXRF9DSVEuNjAwMC4xMi8zMC8yMDE2AQAAAEJnDQACAAAAEDguNTczNjYyNzQzMDA3NjEBDQAAAAUAAAABOQEAAAAINDYzNTU2MDACAAAACDc1MDEyMTI2AwAAAAYxMDAzMDgEAAAAAjQ5BgAAAAEwBwAAAAI3MggAAAABMAkAAAABMQoAAAABMAsAAAAKOTkxMTQyNzk0MQwAAAACMTINAAAACjEyLzMxLzIwMTZL7cIO6cjbCAKbnx3pyNsIL0NJUS5OWVNFOkNBVC5JUV9QRV9FWENMX0ZXRF9DSVEuNjAwMC4xMi8zMS8yMDIyAQAAADL1AwACAAAAEDE1LjgyODMxNzMzMjc4NzEBDQAAAAUAAAABOQEAAAAHMjU5ODYxOQIAAAAJNjU1ODg3MzY4AwAAAAYxMDAzMDkEAAAAATIGAAAAATAHAAAAAzE2MAgAAAABMAkAAAABMQoAAAABMAsAAAALMTMxMzIyMTQ3MzIMAAAAAjEyDQAAAAgxLzEvMjAyM0vtwg7pyNsIApufHenI2wg0Q0lRLk5BU0RBUUNNOlRPUk8uSVFfUEVfRVhDTF9GV0RfQ0lRLjYwMDAuMTIvMzEvMjAyMAEAAAB5ezZsAwAAAAAAS+3CDunI2wgCm58d6cjbCDVDSVEuU0hTRTo2MDAwMzEuSVFfVEVWX0VCSVREQV9GV0RfQ0lRLjYwMDAuMTIvMzAvMjAxNgEAAAAvUFkAAgAAAA8xNi4zOTMyMTY4Mzc4MjUBDQAAAAUAAAABOQEAAAAIMjAyMjIyODUCAAAABzkxNDY5NjIDAAAA</t>
  </si>
  <si>
    <t>BjEwMDMwOAQAAAACMjcGAAAAATAHAAAAAjMyCAAAAAEwCQAAAAExCgAAAAEwCwAAAAo5ODk1MDE1NDY2DAAAAAIxMg0AAAAKMTIvMzEvMjAxNkvtwg7pyNsIeWKeHenI2wgyQ0lRLlRTRTo2MzI2LklRX1RFVl9FQklUREFfRldEX0NJUS42MDAwLjEyLzMxLzIwMTkBAAAAGVcEAAIAAAAQMTAuNjc1MjU4NDk0MjYzNQENAAAABQAAAAE5AQAAAAgyMDI0MjQ0MwIAAAAHMzYzMjAxMgMAAAAGMTAwMzA4BAAAAAEzBgAAAAEwBwAAAAI3OQgAAAABMAkAAAABMQoAAAABMAsAAAALMTE2OTk1NjM5MzYMAAAAAjEyDQAAAAgxLzEvMjAyMEvtwg7pyNsIeWKeHenI2wgyQ0lRLlNIU0U6NjAwMDMxLklRX1BFX0VYQ0xfRldEX0NJUS42MDAwLjEyLzMxLzIwMTUBAAAAL1BZAAIAAAAQNzQuMDE1NzQ4MDMxNDk2MQENAAAABQAAAAE5AQAAAAgyMDIyMjI4NQIAAAAHOTE0Njk1OQMAAAAGMTAwMzA5BAAAAAIyNwYAAAABMAcAAAACMzIIAAAAATAJAAAAATEKAAAAATALAAAACzEwNjM5Mzg3MzI4DAAAAAIxMg0AAAAIMS8xLzIwMTZL7cIO6cjbCHlinh3pyNsIL0NJUS5UU0U6NjMyNi5JUV9QRV9FWENMX0ZXRF9DSVEuNjAwMC4xMi8zMS8yMDIxAQAAABlXBAACAAAAEDE1LjIxOTA5OTAwMDczMDcBDQAAAAUAAAABOQEAAAAIMjAyNDI0NDMCAAAABzM2NTcwMTYDAAAABjEwMDMwOQQAAAABMwYAAAABMAcAAAACNzkIAAAAATAJ</t>
  </si>
  <si>
    <t>AAAAATEKAAAAATALAAAACzEyNjg5NzkyODcxDAAAAAIxMg0AAAAIMS8xLzIwMjJL7cIO6cjbCHlinh3pyNsIMkNJUS5OWVNFOkNBVC5JUV9URVZfRUJJVERBX0ZXRF9DSVEuNjAwMC4xMi8zMS8yMDIyAQAAADL1AwACAAAAEDE0LjM4NzczODg0MDIzNDcBDQAAAAUAAAABOQEAAAAHMjU5ODYxOQIAAAAJNjU1ODg3MzY4AwAAAAYxMDAzMDgEAAAAATIGAAAAATAHAAAAAzE2MAgAAAABMAkAAAABMQoAAAABMAsAAAALMTMxMjMzOTIxNTEMAAAAAjEyDQAAAAgxLzEvMjAyM0vtwg7pyNsIeWKeHenI2wg3Q0lRLk5BU0RBUUNNOlRPUk8uSVFfVEVWX0VCSVREQV9GV0RfQ0lRLjYwMDAuMTIvMzEvMjAyMgEAAAB5ezZsAwAAAAAAS+3CDunI2wh5Yp4d6cjbCC5DSVEuTllTRTpERS5JUV9QRV9FWENMX0ZXRF9DSVEuNjAwMC4xMi8zMS8yMDIyAQAAAIAPBAACAAAAEDE1LjM3OTYxMDE0MzU5ODMBDQAAAAUAAAABOQEAAAAHMjYwNTMzNgIAAAAKMTAwMjIxODI3MQMAAAAGMTAwMzA5BAAAAAEyBgAAAAEwBwAAAAMxNjAIAAAAATAJAAAAATEKAAAAATALAAAACzEzMTMwMTc4ODMxDAAAAAIxMg0AAAAIMS8xLzIwMjNL7cIO6cjbCHlinh3pyNsIMENJUS5OWVNFOkFHQ08uSVFfUEVfRVhDTF9GV0RfQ0lRLjYwMDAuMTIvMzEvMjAxNwEAAABP2AQAAgAAABAxOS45NDE5MzAyNjA0NzYzAQ0AAAAFAAAAATkBAAAABzI1ODYx</t>
  </si>
  <si>
    <t>MDgCAAAABzgyOTg2OTMDAAAABjEwMDMwOQQAAAABMgYAAAABMAcAAAADMTYwCAAAAAEwCQAAAAExCgAAAAEwCwAAAAsxMDY0ODcyMDM1MAwAAAACMTINAAAACDEvMS8yMDE4S+3CDunI2wh5Yp4d6cjbCDVDSVEuU0hTRTo2MDAwMzEuSVFfVEVWX0VCSVREQV9GV0RfQ0lRLjYwMDAuMTIvMzEvMjAxNQEAAAAvUFkAAgAAABAyMS4wMDA0MTQwMDE5OTE4AQ0AAAAFAAAAATkBAAAACDIwMjIyMjg1AgAAAAc5MTQ2OTU5AwAAAAYxMDAzMDgEAAAAAjI3BgAAAAEwBwAAAAIzMggAAAABMAkAAAABMQoAAAABMAsAAAALMTA2MzkzODcwOTQMAAAAAjEyDQAAAAgxLzEvMjAxNkvtwg7pyNsIeWKeHenI2wgzQ0lRLk5ZU0U6QUdDTy5JUV9URVZfRUJJVERBX0ZXRF9DSVEuNjAwMC4xMi8zMS8yMDE0AQAAAE/YBAACAAAAEDcuNzk3MzMxNDc2MzIxNDgBDQAAAAUAAAABOQEAAAAHMjU4NjEwOAIAAAAHNDQ5NDUzNgMAAAAGMTAwMzA4BAAAAAEyBgAAAAEwBwAAAAMxNjAIAAAAATAJAAAAATEKAAAAATALAAAACjg1ODM1NzcwMzkMAAAAAjEyDQAAAAgxLzEvMjAxNUvtwg7pyNsIeWKeHenI2wguQ0lRLk5ZU0U6REUuSVFfUEVfRVhDTF9GV0RfQ0lRLjYwMDAuMTIvMzEvMjAyMAEAAACADwQAAgAAABAyMC45ODcxNDg3MzUzNDk4AQ0AAAAFAAAAATkBAAAABzI2MDUzMzYCAAAACjEwMDIyMTgyNjkDAAAABjEwMDMwOQQAAAAB</t>
  </si>
  <si>
    <t>MgYAAAABMAcAAAADMTYwCAAAAAEwCQAAAAExCgAAAAEwCwAAAAsxMjE5MzAyODEyNAwAAAACMTINAAAACDEvMS8yMDIxS+3CDunI2wh5Yp4d6cjbCC5DSVEuTllTRTpERS5JUV9QRV9FWENMX0ZXRF9DSVEuNjAwMC4xMi8zMS8yMDE3AQAAAIAPBAACAAAAEDE5LjM1NTkzOTc5MTQxNDQBDQAAAAUAAAABOQEAAAAHMjYwNTMzNgIAAAAKMTAwMTQzMjIwOAMAAAAGMTAwMzA5BAAAAAEyBgAAAAEwBwAAAAMxNjAIAAAAATAJAAAAATEKAAAAATALAAAACzEwNjQ0NzYyMDkxDAAAAAIxMg0AAAAIMS8xLzIwMTjNXsUO6cjbCIS1pR3pyNsIMkNJUS5UU0U6NjMyNi5JUV9URVZfRUJJVERBX0ZXRF9DSVEuNjAwMC4xMi8zMS8yMDE3AQAAABlXBAACAAAAEDEyLjczNjE0Mzk0NTUwODIBDQAAAAUAAAABOQEAAAAIMjAyNDI0NDMCAAAABzM2MDg4NDMDAAAABjEwMDMwOAQAAAABMgYAAAABMAcAAAACNzkIAAAAATAJAAAAATEKAAAAATALAAAACzEwNjUxNDY5MjczDAAAAAIxMg0AAAAIMS8xLzIwMThL7cIO6cjbCHlinh3pyNsILkNJUS5OWVNFOkRFLklRX1BFX0VYQ0xfRldEX0NJUS42MDAwLjEyLzMxLzIwMTkBAAAAgA8EAAIAAAAQMTguNTA5NTc2MzUwMTMyOQENAAAABQAAAAE5AQAAAAcyNjA1MzM2AgAAAAoxMDAyMjE4MjY4AwAAAAYxMDAzMDkEAAAAATIGAAAAATAHAAAAAzE2MAgAAAABMAkAAAABMQoAAAABMAsA</t>
  </si>
  <si>
    <t>AAALMTE3MjU4Nzg2NzcMAAAAAjEyDQAAAAgxLzEvMjAyMM1exQ7pyNsIhLWlHenI2wguQ0lRLk5ZU0U6REUuSVFfUEVfRVhDTF9GV0RfQ0lRLjYwMDAuMTIvMzEvMjAxNQEAAACADwQAAgAAABAxOC4wMTY1NDk2MTkzMzA0AQ0AAAAFAAAAATkBAAAABzI2MDUzMzYCAAAACjEwMDA4MzIxOTIDAAAABjEwMDMwOQQAAAABMgYAAAABMAcAAAADMTYwCAAAAAEwCQAAAAExCgAAAAEwCwAAAAo5MjA5NDk4NDMzDAAAAAIxMg0AAAAIMS8xLzIwMTbNXsUO6cjbCBtEox3pyNsIMUNJUS5OWVNFOkRFLklRX1RFVl9FQklUREFfRldEX0NJUS42MDAwLjEyLzMxLzIwMjEBAAAAgA8EAAIAAAAQMTQuNzQwNzQwNDcwNzE4NQENAAAABQAAAAE5AQAAAAcyNjA1MzM2AgAAAAoxMDAyMjE4MjcwAwAAAAYxMDAzMDgEAAAAATIGAAAAATAHAAAAAzE2MAgAAAABMAkAAAABMQoAAAABMAsAAAALMTI2ODU5NTYwNzYMAAAAAjEyDQAAAAgxLzEvMjAyMkvtwg7pyNsIlymdHenI2wguQ0lRLk5ZU0U6REUuSVFfUEVfRVhDTF9GV0RfQ0lRLjYwMDAuMTIvMzAvMjAxNgEAAACADwQAAgAAABAyMy4xNjA4MzMzNzY0MTUyAQ0AAAAFAAAAATkBAAAABzI2MDUzMzYCAAAACjEwMDE0MzIyMDMDAAAABjEwMDMwOQQAAAABMgYAAAABMAcAAAADMTYwCAAAAAEwCQAAAAExCgAAAAEwCwAAAAo5OTA4NjI1NzgyDAAAAAIxMg0AAAAKMTIvMzEvMjAx</t>
  </si>
  <si>
    <t>Ns1exQ7pyNsIqHykHenI2wgvQ0lRLk5TRUk6TSZNLklRX1BFX0VYQ0xfRldEX0NJUS42MDAwLjEyLzMxLzIwMTgBAAAAQmcNAAIAAAAQMTUuMDMzNzE5OTY5MDI5MgENAAAABQAAAAE5AQAAAAg0NjM1NTYwMAIAAAAJNzA2MjI1NzE4AwAAAAYxMDAzMDkEAAAAAjQ5BgAAAAEwBwAAAAI3MggAAAABMAkAAAABMQoAAAABMAsAAAALMTExODA4ODg4MTMMAAAAAjEyDQAAAAgxLzEvMjAxOUvtwg7pyNsIlymdHenI2wgyQ0lRLk5TRUk6TSZNLklRX1RFVl9FQklUREFfRldEX0NJUS42MDAwLjEyLzMxLzIwMTgBAAAAQmcNAAIAAAAQOC43NTM5NDA3OTQwMjk4NQENAAAABQAAAAE5AQAAAAg0NjM1NTYwMAIAAAAJNzA2MjI1NzE4AwAAAAYxMDAzMDgEAAAAAjQ5BgAAAAEwBwAAAAI3MggAAAABMAkAAAABMQoAAAABMAsAAAALMTEyODIxMDgzNDIMAAAAAjEyDQAAAAgxLzEvMjAxOUvtwg7pyNsIlymdHenI2wgvQ0lRLk5ZU0U6VEVYLklRX1BFX0VYQ0xfRldEX0NJUS42MDAwLjEyLzMwLzIwMTYBAAAADrMEAAIAAAAQMzkuNDQyMDgxNTYxMTcwOQENAAAABQAAAAE5AQAAAAcyNjU3NDg3AgAAAAc4Mjg4MDYzAwAAAAYxMDAzMDkEAAAAATIGAAAAATAHAAAAAzE2MAgAAAABMAkAAAABMQoAAAABMAsAAAAKOTkwMjc2ODgxNwwAAAACMTINAAAACjEyLzMxLzIwMTZL7cIO6cjbCJcpnR3pyNsIMENJUS5OWVNFOkNOSEku</t>
  </si>
  <si>
    <t>SVFfUEVfRVhDTF9GV0RfQ0lRLjYwMDAuMTIvMzEvMjAxOQEAAABOYhkGAgAAABAxMi44MTYwMzE2OTA1NTExAQ0AAAAFAAAAATkBAAAACTI0ODA5MTA3MgIAAAAIMjgzNzIxNDcDAAAABjEwMDMwOQQAAAABMgYAAAABMAcAAAADMTYwCAAAAAEwCQAAAAExCgAAAAEwCwAAAAsxMTc4MTcyMTc4NAwAAAACMTINAAAACDEvMS8yMDIwS+3CDunI2wiXKZ0d6cjbCDBDSVEuTllTRTpDTkhJLklRX1BFX0VYQ0xfRldEX0NJUS42MDAwLjEyLzMxLzIwMTUBAAAATmIZBgIAAAAQMTEuNzU0NTk3MDA5Nzk1NQENAAAABQAAAAE5AQAAAAkyNDgwOTEwNzICAAAACDI4MzcyMTM1AwAAAAYxMDAzMDkEAAAAATIGAAAAATAHAAAAAzE2MAgAAAABMAkAAAABMQoAAAABMAsAAAAKOTE4Nzk3OTQ0MgwAAAACMTINAAAACDEvMS8yMDE2zV7FDunI2wiEtaUd6cjbCDNDSVEuTllTRTpDTkhJLklRX1RFVl9FQklUREFfRldEX0NJUS42MDAwLjEyLzMxLzIwMjIBAAAATmIZBgIAAAAQMTQuNjc3NTgyNzI1OTQ0OQENAAAABQAAAAE5AQAAAAkyNDgwOTEwNzICAAAACTM1NTMyOTU4NQMAAAAGMTAwMzA4BAAAAAEyBgAAAAEwBwAAAAMxNjAIAAAAATAJAAAAATEKAAAAATALAAAACzEzMTMwNTQ2MjQ4DAAAAAIxMg0AAAAIMS8xLzIwMjPNXsUO6cjbCIS1pR3pyNsIMENJUS5OWVNFOkNOSEkuSVFfUEVfRVhDTF9GV0RfQ0lRLjYwMDAuMTIv</t>
  </si>
  <si>
    <t>MzEvMjAyMAEAAABOYhkGAgAAABAyNC4xNjcxMzcyMTA2MTU1AQ0AAAAFAAAAATkBAAAACTI0ODA5MTA3MgIAAAAIMjg2NzA1ODADAAAABjEwMDMwOQQAAAABMgYAAAABMAcAAAADMTYwCAAAAAEwCQAAAAExCgAAAAEwCwAAAAsxMjI0MjI0MzA4NgwAAAACMTINAAAACDEvMS8yMDIxzV7FDunI2wj/7aYd6cjbCDNDSVEuTllTRTpDTkhJLklRX1RFVl9FQklUREFfRldEX0NJUS42MDAwLjEyLzMxLzIwMTMBAAAATmIZBgIAAAAQMTAuOTUyOTc0ODMzMTA4MgENAAAABQAAAAE5AQAAAAkyNDgwOTEwNzICAAAACDI4MzYyMTAxAwAAAAYxMDAzMDgEAAAAATMGAAAAATAHAAAAAzE2MAgAAAABMAkAAAABMQoAAAABMAsAAAAKNzM1ODUzODUxMAwAAAACMTINAAAACDEvMS8yMDE0S+3CDunI2wiXKZ0d6cjbCDBDSVEuTllTRTpBR0NPLklRX1BFX0VYQ0xfRldEX0NJUS42MDAwLjEyLzMxLzIwMTMBAAAAT9gEAAIAAAAQMTAuMjc5Nzg5NTA2NTkwOQENAAAABQAAAAE5AQAAAAcyNTg2MTA4AgAAAAc0MDM1MDAyAwAAAAYxMDAzMDkEAAAAATIGAAAAATAHAAAAAzE2MAgAAAABMAkAAAABMQoAAAABMAsAAAAKODM5MzY0OTAwNQwAAAACMTINAAAACDEvMS8yMDE0S+3CDunI2wiXKZ0d6cjbCDJDSVEuTlNFSTpNJk0uSVFfVEVWX0VCSVREQV9GV0RfQ0lRLjYwMDAuMTIvMzEvMjAyMgEAAABCZw0AAgAAABAxMC42ODQ5MzEy</t>
  </si>
  <si>
    <t>MzU0NDYyAQ0AAAAFAAAAATkBAAAACDQ2MzU1NjAwAgAAAAk3MDYyMjU3MzADAAAABjEwMDMwOAQAAAACNDkGAAAAATAHAAAAAjcyCAAAAAEwCQAAAAExCgAAAAEwCwAAAAsxMzEyNTY2MDE4NwwAAAACMTINAAAACDEvMS8yMDIzS+3CDunI2wiXKZ0d6cjbCDNDSVEuTllTRTpDTkhJLklRX1RFVl9FQklUREFfRldEX0NJUS42MDAwLjEyLzMxLzIwMTQBAAAATmIZBgIAAAAQMTIuOTc3ODk2MTcwOTA1MQENAAAABQAAAAE5AQAAAAkyNDgwOTEwNzICAAAACDI4MzY5NTQ4AwAAAAYxMDAzMDgEAAAAATIGAAAAATAHAAAAAzE2MAgAAAABMAkAAAABMQoAAAABMAsAAAAKODQ3NzAxNjc1OQwAAAACMTINAAAACDEvMS8yMDE1zV7FDunI2wj/7aYd6cjbCC5DSVEuTllTRTpERS5JUV9QRV9FWENMX0ZXRF9DSVEuNjAwMC4xMi8zMS8yMDEzAQAAAIAPBAACAAAAEDEwLjkxMTcxOTM3NTM4MDgBDQAAAAUAAAABOQEAAAAHMjYwNTMzNgIAAAAHNDQyMDc2MAMAAAAGMTAwMzA5BAAAAAEyBgAAAAEwBwAAAAMxNjAIAAAAATAJAAAAATEKAAAAATALAAAACjUzMDUwNzAyMjUMAAAAAjEyDQAAAAgxLzEvMjAxNM1exQ7pyNsIYCaoHenI2wgwQ0lRLk5ZU0U6Q05ISS5JUV9QRV9FWENMX0ZXRF9DSVEuNjAwMC4xMi8zMS8yMDE0AQAAAE5iGQYCAAAAEDE0LjkyODY5MDQ5ODI0MDQBDQAAAAUAAAABOQEAAAAJMjQ4MDkxMDcyAgAA</t>
  </si>
  <si>
    <t>AAgyODM2OTU0OAMAAAAGMTAwMzA5BAAAAAEyBgAAAAEwBwAAAAMxNjAIAAAAATAJAAAAATEKAAAAATALAAAACjg1NjU1ODc0NzkMAAAAAjEyDQAAAAgxLzEvMjAxNc1exQ7pyNsI/+2mHenI2wgzQ0lRLk5ZU0U6Q05ISS5JUV9URVZfRUJJVERBX0ZXRF9DSVEuNjAwMC4xMi8zMS8yMDE5AQAAAE5iGQYCAAAAEDE1LjA5NTAyOTkxNDQ1MDkBDQAAAAUAAAABOQEAAAAJMjQ4MDkxMDcyAgAAAAgyODM3MjE0NwMAAAAGMTAwMzA4BAAAAAEyBgAAAAEwBwAAAAMxNjAIAAAAATAJAAAAATEKAAAAATALAAAACzExNzc4ODk1MzgzDAAAAAIxMg0AAAAIMS8xLzIwMjDNXsUO6cjbCBtEox3pyNsIMkNJUS5OWVNFOlRFWC5JUV9URVZfRUJJVERBX0ZXRF9DSVEuNjAwMC4xMi8zMS8yMDE3AQAAAA6zBAACAAAAEDEyLjM5ODA3ODQ1MzM5NzUBDQAAAAUAAAABOQEAAAAHMjY1NzQ4NwIAAAAHODI4ODA2NgMAAAAGMTAwMzA4BAAAAAEyBgAAAAEwBwAAAAMxNjAIAAAAATAJAAAAATEKAAAAATALAAAACzEwNjQ0Mjg1OTU3DAAAAAIxMg0AAAAIMS8xLzIwMTjNXsUO6cjbCGAmqB3pyNsIMkNJUS5OWVNFOkNBVC5JUV9URVZfRUJJVERBX0ZXRF9DSVEuNjAwMC4xMi8zMS8yMDEzAQAAADL1AwACAAAAEDEyLjc2MTg5OTgwMDY0NDMBDQAAAAUAAAABOQEAAAAHMjU5ODYxOQIAAAAHNDAxNTM1NAMAAAAGMTAwMzA4BAAAAAEyBgAA</t>
  </si>
  <si>
    <t>AAEwBwAAAAMxNjAIAAAAATAJAAAAATEKAAAAATALAAAACjcxMzA2NzQ3NzIMAAAAAjEyDQAAAAgxLzEvMjAxNM1exQ7pyNsIYCaoHenI2wgxQ0lRLk5ZU0U6REUuSVFfVEVWX0VCSVREQV9GV0RfQ0lRLjYwMDAuMTIvMzEvMjAxNQEAAACADwQAAgAAABAxOS4xMDIyNTY1MDA0MjMzAQ0AAAAFAAAAATkBAAAABzI2MDUzMzYCAAAACjEwMDA4MzIxOTIDAAAABjEwMDMwOAQAAAABMgYAAAABMAcAAAADMTYwCAAAAAEwCQAAAAExCgAAAAEwCwAAAAo5MjM0MDQ4MzMxDAAAAAIxMg0AAAAIMS8xLzIwMTbNXsUO6cjbCGAmqB3pyNsIM0NJUS5OWVNFOkFHQ08uSVFfVEVWX0VCSVREQV9GV0RfQ0lRLjYwMDAuMTIvMzEvMjAxNQEAAABP2AQAAgAAABA5LjcyOTcwNTQ4NDI1OTg2AQ0AAAAFAAAAATkBAAAABzI1ODYxMDgCAAAABzgyOTg2ODcDAAAABjEwMDMwOAQAAAABMgYAAAABMAcAAAADMTYwCAAAAAEwCQAAAAExCgAAAAEwCwAAAAo5MTk0MzQ1MDAyDAAAAAIxMg0AAAAIMS8xLzIwMTbNXsUO6cjbCGAmqB3pyNsIN0NJUS5OQVNEQVFDTTpUT1JPLklRX1RFVl9FQklUREFfRldEX0NJUS42MDAwLjEyLzMxLzIwMTMBAAAAeXs2bAMAAAAAAM1exQ7pyNsIYCaoHenI2wgvQ0lRLlRTRTo2NTAxLklRX1BFX0VYQ0xfRldEX0NJUS42MDAwLjEyLzMxLzIwMTMBAAAAmy0CAAIAAAAQMTQuMDE0MzcwNzE2MDIxNwENAAAA</t>
  </si>
  <si>
    <t>BQAAAAE5AQAAAAgyMDE5MTk5NQIAAAAHNDE5MjkwNgMAAAAGMTAwMzA5BAAAAAEyBgAAAAEwBwAAAAI3OQgAAAABMAkAAAABMQoAAAABMAsAAAAKNzE3NzQ4NzE2NwwAAAACMTINAAAACDEvMS8yMDE0zV7FDunI2whgJqgd6cjbCC9DSVEuVFNFOjY1MDEuSVFfUEVfRVhDTF9GV0RfQ0lRLjYwMDAuMTIvMzEvMjAxNwEAAACbLQIAAgAAABAxMS45Mzg2MTcwOTUwMDA5AQ0AAAAFAAAAATkBAAAACDIwMTkxOTk1AgAAAAkxNzk2MzAxODkDAAAABjEwMDMwOQQAAAABMwYAAAABMAcAAAACNzkIAAAAATAJAAAAATEKAAAAATALAAAACzEwNjUwMjIyODM3DAAAAAIxMg0AAAAIMS8xLzIwMTjNXsUO6cjbCGAmqB3pyNsIMENJUS5OWVNFOkNOSEkuSVFfUEVfRVhDTF9GV0RfQ0lRLjYwMDAuMTIvMzEvMjAyMQEAAABOYhkGAgAAAA8xNC4yOTUxNzM2MzE1NDgBDQAAAAUAAAABOQEAAAAJMjQ4MDkxMDcyAgAAAAg5NjE2ODI3OQMAAAAGMTAwMzA5BAAAAAEyBgAAAAEwBwAAAAMxNjAIAAAAATAJAAAAATEKAAAAATALAAAACzEyNjg4NDc3MDE0DAAAAAIxMg0AAAAIMS8xLzIwMjLNXsUO6cjbCGAmqB3pyNsINENJUS5OQVNEQVFDTTpUT1JPLklRX1BFX0VYQ0xfRldEX0NJUS42MDAwLjEyLzMxLzIwMTMBAAAAeXs2bAMAAAAAAM1exQ7pyNsIYCaoHenI2wgyQ0lRLk5ZU0U6VEVYLklRX1RFVl9FQklUREFfRldEX0NJUS42</t>
  </si>
  <si>
    <t>MDAwLjEyLzMwLzIwMTYBAAAADrMEAAIAAAAPMTguNjYzNDQ4ODIxOTI5AQ0AAAAFAAAAATkBAAAABzI2NTc0ODcCAAAABzgyODgwNjMDAAAABjEwMDMwOAQAAAABMgYAAAABMAcAAAADMTYwCAAAAAEwCQAAAAExCgAAAAEwCwAAAAo5OTAxNjY1MjIwDAAAAAIxMg0AAAAKMTIvMzEvMjAxNs1exQ7pyNsIYCaoHenI2wg1Q0lRLlNIU0U6NjAwMDMxLklRX1RFVl9FQklUREFfRldEX0NJUS42MDAwLjEyLzMxLzIwMjABAAAAL1BZAAIAAAAQMTIuNjk2MjY4NjcyMzM0MgENAAAABQAAAAE5AQAAAAgyMDIyMjI4NQIAAAAJODY0MjA5ODkzAwAAAAYxMDAzMDgEAAAAAjI3BgAAAAEwBwAAAAIzMggAAAABMAkAAAABMQoAAAABMAsAAAALMTIxOTI5Mzk4NzkMAAAAAjEyDQAAAAgxLzEvMjAyMc1exQ7pyNsIYCaoHenI2wgyQ0lRLlRTRTo2NTAxLklRX1RFVl9FQklUREFfRldEX0NJUS42MDAwLjEyLzMxLzIwMjABAAAAmy0CAAIAAAAQNi4yNjgzNDg5NzQyNzA5MwENAAAABQAAAAE5AQAAAAgyMDE5MTk5NQIAAAAJNjA1MjYxNTY3AwAAAAYxMDAzMDgEAAAAATMGAAAAATAHAAAAAjc5CAAAAAEwCQAAAAExCgAAAAEwCwAAAAsxMjE5Mzc3NDQyMQwAAAACMTINAAAACDEvMS8yMDIxzV7FDunI2whgJqgd6cjbCDJDSVEuVFNFOjYzMjYuSVFfVEVWX0VCSVREQV9GV0RfQ0lRLjYwMDAuMTIvMzEvMjAxOAEAAAAZVwQAAgAA</t>
  </si>
  <si>
    <t>AA85LjQ1NTMzMjUzNTk4MzEBDQAAAAUAAAABOQEAAAAIMjAyNDI0NDMCAAAABzM2MDg4NDYDAAAABjEwMDMwOAQAAAABMwYAAAABMAcAAAACNzkIAAAAATAJAAAAATEKAAAAATALAAAACzExMjMwNzg2NTA0DAAAAAIxMg0AAAAIMS8xLzIwMTnNXsUO6cjbCGAmqB3pyNsIM0NJUS5OWVNFOkNOSEkuSVFfVEVWX0VCSVREQV9GV0RfQ0lRLjYwMDAuMTIvMzEvMjAxOAEAAABOYhkGAgAAABAxMi4wNjY1NzY5MTU1NjE5AQ0AAAAFAAAAATkBAAAACTI0ODA5MTA3MgIAAAAIMjgzNzIxNDQDAAAABjEwMDMwOAQAAAABMgYAAAABMAcAAAADMTYwCAAAAAEwCQAAAAExCgAAAAEwCwAAAAsxMTE4NDg1NTcyMQwAAAACMTINAAAACDEvMS8yMDE5zV7FDunI2whgJqgd6cjbCDJDSVEuU0hTRTo2MDAwMzEuSVFfUEVfRVhDTF9GV0RfQ0lRLjYwMDAuMTIvMzEvMjAyMgEAAAAvUFkAAgAAABAxNi44ODAzNDE4ODAzNDE5AQ0AAAAFAAAAATkBAAAACDIwMjIyMjg1AgAAAAk4NjQyMDk4OTkDAAAABjEwMDMwOQQAAAACMjcGAAAAATAHAAAAAjMyCAAAAAEwCQAAAAExCgAAAAEwCwAAAAsxMzEzMTE0OTc4OQwAAAACMTINAAAACDEvMS8yMDIzzV7FDunI2whgJqgd6cjbCC9DSVEuVFNFOjY1MDEuSVFfUEVfRVhDTF9GV0RfQ0lRLjYwMDAuMTIvMzAvMjAxNgEAAACbLQIAAgAAABAxMS44NjM0MzM4NTU5MTI2AQ0AAAAFAAAAATkB</t>
  </si>
  <si>
    <t>AAAACDIwMTkxOTk1AgAAAAgxMzU2MDMzMQMAAAAGMTAwMzA5BAAAAAEzBgAAAAEwBwAAAAI3OQgAAAABMAkAAAABMQoAAAABMAsAAAAKOTg4Mzg3MTM5NQwAAAACMTINAAAACjEyLzMxLzIwMTbNXsUO6cjbCGAmqB3pyNsILkNJUS5OWVNFOkRFLklRX1BFX0VYQ0xfRldEX0NJUS42MDAwLjEyLzMxLzIwMTQBAAAAgA8EAAIAAAAQMTYuMDA5MjIxNTQzMjMzMgENAAAABQAAAAE5AQAAAAcyNjA1MzM2AgAAAAoxMDAwODMyMTg3AwAAAAYxMDAzMDkEAAAAATIGAAAAATAHAAAAAzE2MAgAAAABMAkAAAABMQoAAAABMAsAAAAKODQ5MzM2Mzg0NwwAAAACMTINAAAACDEvMS8yMDE1zV7FDunI2whgJqgd6cjbCDBDSVEuTllTRTpDTkhJLklRX1BFX0VYQ0xfRldEX0NJUS42MDAwLjEyLzMxLzIwMTgBAAAATmIZBgIAAAAQMTEuNDUzNzk5Mjc4Njk2NwENAAAABQAAAAE5AQAAAAkyNDgwOTEwNzICAAAACDI4MzcyMTQ0AwAAAAYxMDAzMDkEAAAAATIGAAAAATAHAAAAAzE2MAgAAAABMAkAAAABMQoAAAABMAsAAAALMTEzMDE1OTQ5ODUMAAAAAjEyDQAAAAgxLzEvMjAxOc1exQ7pyNsIYCaoHenI2wgvQ0lRLlRTRTo2MzI2LklRX1BFX0VYQ0xfRldEX0NJUS42MDAwLjEyLzMxLzIwMTkBAAAAGVcEAAIAAAAPMTMuNzk3Nzc4NjA1NjA5AQ0AAAAFAAAAATkBAAAACDIwMjQyNDQzAgAAAAczNjMyMDEyAwAAAAYxMDAzMDkE</t>
  </si>
  <si>
    <t>AAAAATMGAAAAATAHAAAAAjc5CAAAAAEwCQAAAAExCgAAAAEwCwAAAAsxMTcxNDY3NTQwOAwAAAACMTINAAAACDEvMS8yMDIwzV7FDunI2whgJqgd6cjbCDJDSVEuTllTRTpDQVQuSVFfVEVWX0VCSVREQV9GV0RfQ0lRLjYwMDAuMTIvMzEvMjAyMQEAAAAy9QMAAgAAABAxNC4yNTgxNzEzMDUzMzQ3AQ0AAAAFAAAAATkBAAAABzI1OTg2MTkCAAAACTY1NTg4NzM2NQMAAAAGMTAwMzA4BAAAAAEyBgAAAAEwBwAAAAMxNjAIAAAAATAJAAAAATEKAAAAATALAAAACzEyODAwNDAzOTI3DAAAAAIxMg0AAAAIMS8xLzIwMjLNXsUO6cjbCP/tph3pyNsIN0NJUS5OQVNEQVFDTTpUT1JPLklRX1RFVl9FQklUREFfRldEX0NJUS42MDAwLjEyLzMxLzIwMjEBAAAAeXs2bAMAAAAAAM1exQ7pyNsI/+2mHenI2wgzQ0lRLk5ZU0U6QUdDTy5JUV9URVZfRUJJVERBX0ZXRF9DSVEuNjAwMC4xMi8zMC8yMDE2AQAAAE/YBAACAAAAEDExLjY4NjIxMDI5Nzc1OTUBDQAAAAUAAAABOQEAAAAHMjU4NjEwOAIAAAAHODI5ODY5MAMAAAAGMTAwMzA4BAAAAAEyBgAAAAEwBwAAAAMxNjAIAAAAATAJAAAAATEKAAAAATALAAAACjk5MDE5NzEyOTkMAAAAAjEyDQAAAAoxMi8zMS8yMDE2zV7FDunI2wj/7aYd6cjbCDJDSVEuU0hTRTo2MDAwMzEuSVFfUEVfRVhDTF9GV0RfQ0lRLjYwMDAuMTIvMzEvMjAyMQEAAAAvUFkAAgAAABAxMy43NTA2</t>
  </si>
  <si>
    <t>Nzg0ODc0MjU0AQ0AAAAFAAAAATkBAAAACDIwMjIyMjg1AgAAAAk4NjQyMDk4OTYDAAAABjEwMDMwOQQAAAACMjcGAAAAATAHAAAAAjMyCAAAAAEwCQAAAAExCgAAAAEwCwAAAAsxMjY2NTA5NDc1NgwAAAACMTINAAAACDEvMS8yMDIyzV7FDunI2wj/7aYd6cjbCC9DSVEuTllTRTpDQVQuSVFfUEVfRVhDTF9GV0RfQ0lRLjYwMDAuMTIvMzEvMjAyMQEAAAAy9QMAAgAAABAxNy45NTE5NDYzNzE2NjQ1AQ0AAAAFAAAAATkBAAAABzI1OTg2MTkCAAAACTY1NTg4NzM2NQMAAAAGMTAwMzA5BAAAAAEyBgAAAAEwBwAAAAMxNjAIAAAAATAJAAAAATEKAAAAATALAAAACzEyNjkyMjQ5OTUxDAAAAAIxMg0AAAAIMS8xLzIwMjLNXsUO6cjbCP/tph3pyNsIL0NJUS5OU0VJOk0mTS5JUV9QRV9FWENMX0ZXRF9DSVEuNjAwMC4xMi8zMS8yMDIxAQAAAEJnDQACAAAAEDE1LjEzMDIxMDM1NzE4NjEBDQAAAAUAAAABOQEAAAAINDYzNTU2MDACAAAACTcwNjIyNTcyNwMAAAAGMTAwMzA5BAAAAAI0OQYAAAABMAcAAAACNzIIAAAAATAJAAAAATEKAAAAATALAAAACzEyNjgxMzE4OTQ5DAAAAAIxMg0AAAAIMS8xLzIwMjLNXsUO6cjbCP/tph3pyNsIMENJUS5OWVNFOkFHQ08uSVFfUEVfRVhDTF9GV0RfQ0lRLjYwMDAuMTIvMzEvMjAyMAEAAABP2AQAAgAAABAxOC4xMDAyNTQ1ODY5NTQ2AQ0AAAAFAAAAATkBAAAABzI1ODYxMDgC</t>
  </si>
  <si>
    <t>AAAACTY1NDQ0NTI3MQMAAAAGMTAwMzA5BAAAAAEyBgAAAAEwBwAAAAMxNjAIAAAAATAJAAAAATEKAAAAATALAAAACzEyMTkyMTIxNjIwDAAAAAIxMg0AAAAIMS8xLzIwMjHNXsUO6cjbCP/tph3pyNsINUNJUS5TSFNFOjYwMDAzMS5JUV9URVZfRUJJVERBX0ZXRF9DSVEuNjAwMC4xMi8zMS8yMDIyAQAAAC9QWQACAAAAEDEzLjMzNzc0MjY0MDIyODEBDQAAAAUAAAABOQEAAAAIMjAyMjIyODUCAAAACTg2NDIwOTg5OQMAAAAGMTAwMzA4BAAAAAIyNwYAAAABMAcAAAACMzIIAAAAATAJAAAAATEKAAAAATALAAAACzEzMTI0MjMyNzg2DAAAAAIxMg0AAAAIMS8xLzIwMjPNXsUO6cjbCP/tph3pyNsINUNJUS5TSFNFOjYwMDAzMS5JUV9URVZfRUJJVERBX0ZXRF9DSVEuNjAwMC4xMi8zMS8yMDE4AQAAAC9QWQACAAAAEDUuNjA5OTE1NDMyMjczNzEBDQAAAAUAAAABOQEAAAAIMjAyMjIyODUCAAAABzkxNDY5NjgDAAAABjEwMDMwOAQAAAACMjcGAAAAATAHAAAAAjMyCAAAAAEwCQAAAAExCgAAAAEwCwAAAAsxMTE5MDQxOTQ4MgwAAAACMTINAAAACDEvMS8yMDE5zV7FDunI2wj/7aYd6cjbCDNDSVEuTllTRTpDTkhJLklRX1RFVl9FQklUREFfRldEX0NJUS42MDAwLjEyLzMxLzIwMTUBAAAATmIZBgIAAAAQMTQuNDc4NzMyMzk0NzE1NgENAAAABQAAAAE5AQAAAAkyNDgwOTEwNzICAAAACDI4MzcyMTM1AwAAAAYx</t>
  </si>
  <si>
    <t>MDAzMDgEAAAAATIGAAAAATAHAAAAAzE2MAgAAAABMAkAAAABMQoAAAABMAsAAAAKOTEwNzQzNjgxNQwAAAACMTINAAAACDEvMS8yMDE2zV7FDunI2wj/7aYd6cjbCDJDSVEuVFNFOjYzMjYuSVFfVEVWX0VCSVREQV9GV0RfQ0lRLjYwMDAuMTIvMzEvMjAyMgEAAAAZVwQAAgAAABAxMS4xMjQ4NjM3NzE1MjkxAQ0AAAAFAAAAATkBAAAACDIwMjQyNDQzAgAAAAczNjU3MDE5AwAAAAYxMDAzMDgEAAAAATMGAAAAATAHAAAAAjc5CAAAAAEwCQAAAAExCgAAAAEwCwAAAAsxMzEyNjIxNTI1OQwAAAACMTINAAAACDEvMS8yMDIzzV7FDunI2wj/7aYd6cjbCDFDSVEuTllTRTpERS5JUV9URVZfRUJJVERBX0ZXRF9DSVEuNjAwMC4xMi8zMS8yMDE4AQAAAIAPBAACAAAAEDE0LjQ0MjI2MzYzNDQ2MDYBDQAAAAUAAAABOQEAAAAHMjYwNTMzNgIAAAAKMTAwMjIxODI2NwMAAAAGMTAwMzA4BAAAAAEyBgAAAAEwBwAAAAMxNjAIAAAAATAJAAAAATEKAAAAATALAAAACzExMjE2ODk5MjQyDAAAAAIxMg0AAAAIMS8xLzIwMTnNXsUO6cjbCP/tph3pyNsIL0NJUS5OWVNFOlRFWC5JUV9QRV9FWENMX0ZXRF9DSVEuNjAwMC4xMi8zMS8yMDIyAQAAAA6zBAACAAAAEDkuMTg2ODk5MjA2NDY4NjgBDQAAAAUAAAABOQEAAAAHMjY1NzQ4NwIAAAAJNjU1MzQ1NDE0AwAAAAYxMDAzMDkEAAAAATIGAAAAATAHAAAAAzE2MAgAAAABMAkA</t>
  </si>
  <si>
    <t>AAABMQoAAAABMAsAAAALMTMxNTU4NDA4OTUMAAAAAjEyDQAAAAgxLzEvMjAyM81exQ7pyNsI/+2mHenI2wgyQ0lRLlNIU0U6NjAwMDMxLklRX1BFX0VYQ0xfRldEX0NJUS42MDAwLjEyLzMxLzIwMTgBAAAAL1BZAAIAAAAPOS45MjE0ODQ2NTM4MTg3AQ0AAAAFAAAAATkBAAAACDIwMjIyMjg1AgAAAAc5MTQ2OTY4AwAAAAYxMDAzMDkEAAAAAjI3BgAAAAEwBwAAAAIzMggAAAABMAkAAAABMQoAAAABMAsAAAALMTExOTcyMzA4ODQMAAAAAjEyDQAAAAgxLzEvMjAxOc1exQ7pyNsI/+2mHenI2wgvQ0lRLlRTRTo2MzI2LklRX1BFX0VYQ0xfRldEX0NJUS42MDAwLjEyLzMxLzIwMTQBAAAAGVcEAAIAAAAQMTYuMjYyMjgxMzIzNzk5NgENAAAABQAAAAE5AQAAAAgyMDI0MjQ0MwIAAAAKMTAwMDc3MDQzMwMAAAAGMTAwMzA5BAAAAAEyBgAAAAEwBwAAAAI3OQgAAAABMAkAAAABMQoAAAABMAsAAAAKODQ1MDg3Njg4MgwAAAACMTINAAAACDEvMS8yMDE1zV7FDunI2wj/7aYd6cjbCC9DSVEuTlNFSTpNJk0uSVFfUEVfRVhDTF9GV0RfQ0lRLjYwMDAuMTIvMzAvMjAxNgEAAABCZw0AAgAAABAxMy44MzY4NDk2Nzg1NzY4AQ0AAAAFAAAAATkBAAAACDQ2MzU1NjAwAgAAAAg3NTAxMjEyNgMAAAAGMTAwMzA5BAAAAAI0OQYAAAABMAcAAAACNzIIAAAAATAJAAAAATEKAAAAATALAAAACzEwMDA5ODA5MzA1DAAAAAIxMg0A</t>
  </si>
  <si>
    <t>AAAKMTIvMzEvMjAxNs1exQ7pyNsI/+2mHenI2wgyQ0lRLk5ZU0U6VEVYLklRX1RFVl9FQklUREFfRldEX0NJUS42MDAwLjEyLzMxLzIwMTgBAAAADrMEAAIAAAAQNi4yMzM0Mjg3NTQ2NzQ2NwENAAAABQAAAAE5AQAAAAcyNjU3NDg3AgAAAAc4Mjg4MDY5AwAAAAYxMDAzMDgEAAAAATIGAAAAATAHAAAAAzE2MAgAAAABMAkAAAABMQoAAAABMAsAAAALMTEyMTQwNDc5NDQMAAAAAjEyDQAAAAgxLzEvMjAxOc1exQ7pyNsI/+2mHenI2wgyQ0lRLk5ZU0U6VEVYLklRX1RFVl9FQklUREFfRldEX0NJUS42MDAwLjEyLzMxLzIwMTQBAAAADrMEAAIAAAAQNi40MTk4OTcwNTYyMzE2NwENAAAABQAAAAE5AQAAAAcyNjU3NDg3AgAAAAc0NTA4MjY1AwAAAAYxMDAzMDgEAAAAATIGAAAAATAHAAAAAzE2MAgAAAABMAkAAAABMQoAAAABMAsAAAAKODU3MTUwMjkzNQwAAAACMTINAAAACDEvMS8yMDE1zV7FDunI2wj/7aYd6cjbCDNDSVEuTllTRTpBR0NPLklRX1RFVl9FQklUREFfRldEX0NJUS42MDAwLjEyLzMxLzIwMjABAAAAT9gEAAIAAAAPOS4zNzY2OTU3Mjc3MTQ2AQ0AAAAFAAAAATkBAAAABzI1ODYxMDgCAAAACTY1NDQ0NTI3MQMAAAAGMTAwMzA4BAAAAAEyBgAAAAEwBwAAAAMxNjAIAAAAATAJAAAAATEKAAAAATALAAAACzEyMTg1ODkwMDMwDAAAAAIxMg0AAAAIMS8xLzIwMjHNXsUO6cjbCP/tph3pyNsIL0NJ</t>
  </si>
  <si>
    <t>US5OWVNFOlRFWC5JUV9QRV9FWENMX0ZXRF9DSVEuNjAwMC4xMi8zMS8yMDIxAQAAAA6zBAACAAAAEDExLjk1NjI1NTYxMDg3MDgBDQAAAAUAAAABOQEAAAAHMjY1NzQ4NwIAAAAJNjU1MzQ1NDExAwAAAAYxMDAzMDkEAAAAATIGAAAAATAHAAAAAzE2MAgAAAABMAkAAAABMQoAAAABMAsAAAALMTI3NDQzOTEyODEMAAAAAjEyDQAAAAgxLzEvMjAyMs1exQ7pyNsI/+2mHenI2wgvQ0lRLk5ZU0U6VEVYLklRX1BFX0VYQ0xfRldEX0NJUS42MDAwLjEyLzMxLzIwMTQBAAAADrMEAAIAAAAQMTAuMzQ5NjkxODg1MDY5NAENAAAABQAAAAE5AQAAAAcyNjU3NDg3AgAAAAc0NTA4MjY1AwAAAAYxMDAzMDkEAAAAATIGAAAAATAHAAAAAzE2MAgAAAABMAkAAAABMQoAAAABMAsAAAAKODYxNzIzODE2OQwAAAACMTINAAAACDEvMS8yMDE1zV7FDunI2wj/7aYd6cjbCDRDSVEuTkFTREFRQ006VE9STy5JUV9QRV9FWENMX0ZXRF9DSVEuNjAwMC4xMi8zMS8yMDE3AQAAAHl7NmwDAAAAAADNXsUO6cjbCP/tph3pyNsIMENJUS5OWVNFOkFHQ08uSVFfUEVfRVhDTF9GV0RfQ0lRLjYwMDAuMTIvMzEvMjAyMgEAAABP2AQAAgAAABAxMC4zOTc4NzY3OTA4OTU0AQ0AAAAFAAAAATkBAAAABzI1ODYxMDgCAAAACTY1NDQ0NTI3NwMAAAAGMTAwMzA5BAAAAAEyBgAAAAEwBwAAAAMxNjAIAAAAATAJAAAAATEKAAAAATALAAAACzEzMTMy</t>
  </si>
  <si>
    <t>Njc4OTE2DAAAAAIxMg0AAAAIMS8xLzIwMjPNXsUO6cjbCP/tph3pyNsINUNJUS5TSFNFOjYwMDAzMS5JUV9URVZfRUJJVERBX0ZXRF9DSVEuNjAwMC4xMi8zMS8yMDE5AQAAAC9QWQACAAAAEDguMDYwMDM4NjExNjk3NDIBDQAAAAUAAAABOQEAAAAIMjAyMjIyODUCAAAABzkxNDY5NzEDAAAABjEwMDMwOAQAAAACMjcGAAAAATAHAAAAAjMyCAAAAAEwCQAAAAExCgAAAAEwCwAAAAsxMTY1ODA0NTg5OQwAAAACMTINAAAACDEvMS8yMDIwzV7FDunI2wj/7aYd6cjbCDJDSVEuTllTRTpDQVQuSVFfVEVWX0VCSVREQV9GV0RfQ0lRLjYwMDAuMTIvMzEvMjAxNwEAAAAy9QMAAgAAAA4xMi44MTQ2NzkwNjg4OQENAAAABQAAAAE5AQAAAAcyNTk4NjE5AgAAAAgyNzU0OTQxNgMAAAAGMTAwMzA4BAAAAAEyBgAAAAEwBwAAAAMxNjAIAAAAATAJAAAAATEKAAAAATALAAAACzEwNjQ0MjcyOTAwDAAAAAIxMg0AAAAIMS8xLzIwMTjNXsUO6cjbCP/tph3pyNsIN0NJUS5OQVNEQVFDTTpUT1JPLklRX1RFVl9FQklUREFfRldEX0NJUS42MDAwLjEyLzMxLzIwMTgBAAAAeXs2bAMAAAAAAM1exQ7pyNsI/+2mHenI2wgyQ0lRLlRTRTo2MzI2LklRX1RFVl9FQklUREFfRldEX0NJUS42MDAwLjEyLzMxLzIwMTMBAAAAGVcEAAIAAAAQMTEuNjk3NjE0ODc5NTEyOAENAAAABQAAAAE5AQAAAAgyMDI0MjQ0MwIAAAAHMjY3MDYxNQMA</t>
  </si>
  <si>
    <t>AAAGMTAwMzA4BAAAAAEyBgAAAAEwBwAAAAI3OQgAAAABMAkAAAABMQoAAAABMAsAAAALMTA1ODk4MjY4OTgMAAAAAjEyDQAAAAgxLzEvMjAxNM1exQ7pyNsI/+2mHenI2wgvQ0lRLk5ZU0U6VEVYLklRX1BFX0VYQ0xfRldEX0NJUS42MDAwLjEyLzMxLzIwMTUBAAAADrMEAAIAAAAQOS42Nzk0NDY4ODg3NDkyMgENAAAABQAAAAE5AQAAAAcyNjU3NDg3AgAAAAc4Mjg4MDYwAwAAAAYxMDAzMDkEAAAAATIGAAAAATAHAAAAAzE2MAgAAAABMAkAAAABMQoAAAABMAsAAAAKOTIwMjYzMzczMQwAAAACMTINAAAACDEvMS8yMDE2zV7FDunI2wj/7aYd6cjbCDJDSVEuU0hTRTo2MDAwMzEuSVFfUEVfRVhDTF9GV0RfQ0lRLjYwMDAuMTIvMzEvMjAxNwEAAAAvUFkAAgAAABAxNi45NTMyNzEwMjgwMzc0AQ0AAAAFAAAAATkBAAAACDIwMjIyMjg1AgAAAAc5MTQ2OTY1AwAAAAYxMDAzMDkEAAAAAjI3BgAAAAEwBwAAAAIzMggAAAABMAkAAAABMQoAAAABMAsAAAALMTA2MTcyMzI3MjIMAAAAAjEyDQAAAAgxLzEvMjAxOM1exQ7pyNsI/+2mHenI2wgvQ0lRLlRTRTo2MzI2LklRX1BFX0VYQ0xfRldEX0NJUS42MDAwLjEyLzMxLzIwMTMBAAAAGVcEAAIAAAAQMTcuNzI5MzAzNDA4NjM0NAENAAAABQAAAAE5AQAAAAgyMDI0MjQ0MwIAAAAHMjY3MDYxNQMAAAAGMTAwMzA5BAAAAAEyBgAAAAEwBwAAAAI3OQgAAAABMAkAAAAB</t>
  </si>
  <si>
    <t>MQoAAAABMAsAAAALMTA1ODk4NTY4NTAMAAAAAjEyDQAAAAgxLzEvMjAxNM1exQ7pyNsI/+2mHenI2wgyQ0lRLk5ZU0U6VEVYLklRX1RFVl9FQklUREFfRldEX0NJUS42MDAwLjEyLzMxLzIwMTUBAAAADrMEAAIAAAAQNi41NDkxOTM5MjM2MjUwMgENAAAABQAAAAE5AQAAAAcyNjU3NDg3AgAAAAc4Mjg4MDYwAwAAAAYxMDAzMDgEAAAAATIGAAAAATAHAAAAAzE2MAgAAAABMAkAAAABMQoAAAABMAsAAAAKOTIwMjYxMjI0OQwAAAACMTINAAAACDEvMS8yMDE2zV7FDunI2wiEtaUd6cjbCDVDSVEuU0hTRTo2MDAwMzEuSVFfVEVWX0VCSVREQV9GV0RfQ0lRLjYwMDAuMTIvMzEvMjAxNwEAAAAvUFkAAgAAABAxMS43NzcxODg5MzM0MzY4AQ0AAAAFAAAAATkBAAAACDIwMjIyMjg1AgAAAAc5MTQ2OTY1AwAAAAYxMDAzMDgEAAAAAjI3BgAAAAEwBwAAAAIzMggAAAABMAkAAAABMQoAAAABMAsAAAALMTA2MDUxMDQ5OTUMAAAAAjEyDQAAAAgxLzEvMjAxOM1exQ7pyNsIhLWlHenI2wg3Q0lRLk5BU0RBUUNNOlRPUk8uSVFfVEVWX0VCSVREQV9GV0RfQ0lRLjYwMDAuMTIvMzEvMjAxNwEAAAB5ezZsAwAAAAAAzV7FDunI2wiEtaUd6cjbCDdDSVEuTkFTREFRQ006VE9STy5JUV9URVZfRUJJVERBX0ZXRF9DSVEuNjAwMC4xMi8zMC8yMDE2AQAAAHl7NmwDAAAAAADNXsUO6cjbCIS1pR3pyNsIL0NJUS5OWVNFOkNBVC5J</t>
  </si>
  <si>
    <t>UV9QRV9FWENMX0ZXRF9DSVEuNjAwMC4xMi8zMS8yMDE1AQAAADL1AwACAAAAEDIwLjAxODg1MjM2MjQzNjcBDQAAAAUAAAABOQEAAAAHMjU5ODYxOQIAAAAIMTI0NDg0MjcDAAAABjEwMDMwOQQAAAABMgYAAAABMAcAAAADMTYwCAAAAAEwCQAAAAExCgAAAAEwCwAAAAo5MjU1NDMyMjE4DAAAAAIxMg0AAAAIMS8xLzIwMTbNXsUO6cjbCIS1pR3pyNsIL0NJUS5OWVNFOlRFWC5JUV9QRV9FWENMX0ZXRF9DSVEuNjAwMC4xMi8zMS8yMDEzAQAAAA6zBAACAAAAEDE1LjY5NzE5NjI2MTY4MjIBDQAAAAUAAAABOQEAAAAHMjY1NzQ4NwIAAAAHNDAzNDk2NgMAAAAGMTAwMzA5BAAAAAEyBgAAAAEwBwAAAAMxNjAIAAAAATAJAAAAATEKAAAAATALAAAACjc1NzE3NjEwNDcMAAAAAjEyDQAAAAgxLzEvMjAxNM1exQ7pyNsIhLWlHenI2wgwQ0lRLk5ZU0U6Q05ISS5JUV9QRV9FWENMX0ZXRF9DSVEuNjAwMC4xMi8zMS8yMDIyAQAAAE5iGQYCAAAAEDEwLjI1MjE1NDQ4NDUxOTYBDQAAAAUAAAABOQEAAAAJMjQ4MDkxMDcyAgAAAAkzNTUzMjk1ODUDAAAABjEwMDMwOQQAAAABMgYAAAABMAcAAAADMTYwCAAAAAEwCQAAAAExCgAAAAEwCwAAAAsxMzE3NTQ4MDg0MwwAAAACMTINAAAACDEvMS8yMDIzzV7FDunI2wiEtaUd6cjbCC9DSVEuVFNFOjYzMjYuSVFfUEVfRVhDTF9GV0RfQ0lRLjYwMDAuMTIvMzEvMjAyMAEAAAAZ</t>
  </si>
  <si>
    <t>VwQAAgAAABAxOC41NDE2ODkxNDcwNTc2AQ0AAAAFAAAAATkBAAAACDIwMjQyNDQzAgAAAAczNjM2ODQ0AwAAAAYxMDAzMDkEAAAAATMGAAAAATAHAAAAAjc5CAAAAAEwCQAAAAExCgAAAAEwCwAAAAsxMjE4NzA4MTM4NAwAAAACMTINAAAACDEvMS8yMDIxzV7FDunI2wiEtaUd6cjbCDJDSVEuVFNFOjY1MDEuSVFfVEVWX0VCSVREQV9GV0RfQ0lRLjYwMDAuMTIvMzEvMjAxNAEAAACbLQIAAgAAAA82Ljk4MTA1NTczNjE4MDQBDQAAAAUAAAABOQEAAAAIMjAxOTE5OTUCAAAACDEwMzUyNTE1AwAAAAYxMDAzMDgEAAAAATIGAAAAATAHAAAAAjc5CAAAAAEwCQAAAAExCgAAAAEwCwAAAAo4NTgzNTc2NDQzDAAAAAIxMg0AAAAIMS8xLzIwMTXNXsUO6cjbCIS1pR3pyNsIMkNJUS5OWVNFOlRFWC5JUV9URVZfRUJJVERBX0ZXRF9DSVEuNjAwMC4xMi8zMS8yMDEzAQAAAA6zBAACAAAAEDguMTc0MTQ1NTQzMTEwMTMBDQAAAAUAAAABOQEAAAAHMjY1NzQ4NwIAAAAHNDAzNDk2NgMAAAAGMTAwMzA4BAAAAAEyBgAAAAEwBwAAAAMxNjAIAAAAATAJAAAAATEKAAAAATALAAAACjk2NzgwNDc3OTcMAAAAAjEyDQAAAAgxLzEvMjAxNM1exQ7pyNsIhLWlHenI2wg3Q0lRLk5BU0RBUUNNOlRPUk8uSVFfVEVWX0VCSVREQV9GV0RfQ0lRLjYwMDAuMTIvMzEvMjAxNQEAAAB5ezZsAwAAAAAAzV7FDunI2wiEtaUd6cjbCC9DSVEu</t>
  </si>
  <si>
    <t>VFNFOjY1MDEuSVFfUEVfRVhDTF9GV0RfQ0lRLjYwMDAuMTIvMzEvMjAyMQEAAACbLQIAAgAAABAxMC43MTE2MzQyMTAyNDMxAQ0AAAAFAAAAATkBAAAACDIwMTkxOTk1AgAAAAk2MDUyNjE1NzADAAAABjEwMDMwOQQAAAABMwYAAAABMAcAAAACNzkIAAAAATAJAAAAATEKAAAAATALAAAACzEyNjQwMTI1NDkzDAAAAAIxMg0AAAAIMS8xLzIwMjLNXsUO6cjbCIS1pR3pyNsIMkNJUS5TSFNFOjYwMDAzMS5JUV9QRV9FWENMX0ZXRF9DSVEuNjAwMC4xMi8zMC8yMDE2AQAAAC9QWQACAAAAEDI2LjkwNzgwNzY3NTM0MTkBDQAAAAUAAAABOQEAAAAIMjAyMjIyODUCAAAABzkxNDY5NjIDAAAABjEwMDMwOQQAAAACMjcGAAAAATAHAAAAAjMyCAAAAAEwCQAAAAExCgAAAAEwCwAAAAo5ODgyNjYyMjI1DAAAAAIxMg0AAAAKMTIvMzEvMjAxNs1exQ7pyNsIhLWlHenI2wgwQ0lRLk5ZU0U6QUdDTy5JUV9QRV9FWENMX0ZXRF9DSVEuNjAwMC4xMi8zMC8yMDE2AQAAAE/YBAACAAAAEDIzLjkzMjgyNTk0MzA4NDEBDQAAAAUAAAABOQEAAAAHMjU4NjEwOAIAAAAHODI5ODY5MAMAAAAGMTAwMzA5BAAAAAEyBgAAAAEwBwAAAAMxNjAIAAAAATAJAAAAATEKAAAAATALAAAACjk5MDQwMDI5ODgMAAAAAjEyDQAAAAoxMi8zMS8yMDE2zV7FDunI2wiEtaUd6cjbCDJDSVEuVFNFOjY1MDEuSVFfVEVWX0VCSVREQV9GV0RfQ0lRLjYw</t>
  </si>
  <si>
    <t>MDAuMTIvMzEvMjAxNwEAAACbLQIAAgAAABA0LjI0NDY4OTc3Njg2NTQxAQ0AAAAFAAAAATkBAAAACDIwMTkxOTk1AgAAAAkxNzk2MzAxODkDAAAABjEwMDMwOAQAAAABMwYAAAABMAcAAAACNzkIAAAAATAJAAAAATEKAAAAATALAAAACzEwNjIyNDM3MjAzDAAAAAIxMg0AAAAIMS8xLzIwMTjNXsUO6cjbCIS1pR3pyNsIMUNJUS5OWVNFOkRFLklRX1RFVl9FQklUREFfRldEX0NJUS42MDAwLjEyLzMxLzIwMTkBAAAAgA8EAAIAAAAPMTguNzIwMzM0MDU1NjY4AQ0AAAAFAAAAATkBAAAABzI2MDUzMzYCAAAACjEwMDIyMTgyNjgDAAAABjEwMDMwOAQAAAABMgYAAAABMAcAAAADMTYwCAAAAAEwCQAAAAExCgAAAAEwCwAAAAsxMTcyNTg4MTE0MwwAAAACMTINAAAACDEvMS8yMDIwzV7FDunI2wiEtaUd6cjbCDdDSVEuTkFTREFRQ006VE9STy5JUV9URVZfRUJJVERBX0ZXRF9DSVEuNjAwMC4xMi8zMS8yMDIwAQAAAHl7NmwDAAAAAADNXsUO6cjbCIS1pR3pyNsIMkNJUS5UU0U6NjMyNi5JUV9URVZfRUJJVERBX0ZXRF9DSVEuNjAwMC4xMi8zMS8yMDE1AQAAABlXBAACAAAAEDEwLjg5MzMyMTg2NzAxOTgBDQAAAAUAAAABOQEAAAAIMjAyNDI0NDMCAAAABzM2MTYxNjUDAAAABjEwMDMwOAQAAAABMgYAAAABMAcAAAACNzkIAAAAATAJAAAAATEKAAAAATALAAAACzEyMDczMTQzMjA5DAAAAAIxMg0AAAAIMS8xLzIw</t>
  </si>
  <si>
    <t>MTbNXsUO6cjbCIS1pR3pyNsIL0NJUS5OWVNFOlRFWC5JUV9QRV9FWENMX0ZXRF9DSVEuNjAwMC4xMi8zMS8yMDE4AQAAAA6zBAACAAAAEDguNDQzNTg2OTE2NTc0NzkBDQAAAAUAAAABOQEAAAAHMjY1NzQ4NwIAAAAHODI4ODA2OQMAAAAGMTAwMzA5BAAAAAEyBgAAAAEwBwAAAAMxNjAIAAAAATAJAAAAATEKAAAAATALAAAACzExMjIzODU5MzQzDAAAAAIxMg0AAAAIMS8xLzIwMTnNXsUO6cjbCIS1pR3pyNsIMkNJUS5OWVNFOlRFWC5JUV9URVZfRUJJVERBX0ZXRF9DSVEuNjAwMC4xMi8zMS8yMDIyAQAAAA6zBAACAAAAEDYuOTc4Mjk3MzEwMzk2MDQBDQAAAAUAAAABOQEAAAAHMjY1NzQ4NwIAAAAJNjU1MzQ1NDE0AwAAAAYxMDAzMDgEAAAAATIGAAAAATAHAAAAAzE2MAgAAAABMAkAAAABMQoAAAABMAsAAAALMTMxNTU4NDA4ODcMAAAAAjEyDQAAAAgxLzEvMjAyM81exQ7pyNsIqHykHenI2wgxQ0lRLk5ZU0U6REUuSVFfVEVWX0VCSVREQV9GV0RfQ0lRLjYwMDAuMTIvMzAvMjAxNgEAAACADwQAAgAAABAxNy45NzY4MDkwMjc3MTc1AQ0AAAAFAAAAATkBAAAABzI2MDUzMzYCAAAACjEwMDE0MzIyMDMDAAAABjEwMDMwOAQAAAABMgYAAAABMAcAAAADMTYwCAAAAAEwCQAAAAExCgAAAAEwCwAAAAo5ODcxOTE4MTIwDAAAAAIxMg0AAAAKMTIvMzEvMjAxNs1exQ7pyNsIqHykHenI2wg0Q0lRLk5BU0RBUUNN</t>
  </si>
  <si>
    <t>OlRPUk8uSVFfUEVfRVhDTF9GV0RfQ0lRLjYwMDAuMTIvMzEvMjAxOQEAAAB5ezZsAwAAAAAAzV7FDunI2wiofKQd6cjbCDJDSVEuVFNFOjY1MDEuSVFfVEVWX0VCSVREQV9GV0RfQ0lRLjYwMDAuMTIvMzEvMjAxNQEAAACbLQIAAgAAAA82LjcwOTc0OTcwNzMxNjkBDQAAAAUAAAABOQEAAAAIMjAxOTE5OTUCAAAACDEyMDU4Nzc4AwAAAAYxMDAzMDgEAAAAATMGAAAAATAHAAAAAjc5CAAAAAEwCQAAAAExCgAAAAEwCwAAAAo5MTcwNDU1MDQxDAAAAAIxMg0AAAAIMS8xLzIwMTbNXsUO6cjbCKh8pB3pyNsIM0NJUS5OWVNFOkFHQ08uSVFfVEVWX0VCSVREQV9GV0RfQ0lRLjYwMDAuMTIvMzEvMjAxOAEAAABP2AQAAgAAABA3LjI1NzE4NTYwODExMzMyAQ0AAAAFAAAAATkBAAAABzI1ODYxMDgCAAAABzgyOTg2OTYDAAAABjEwMDMwOAQAAAABMgYAAAABMAcAAAADMTYwCAAAAAEwCQAAAAExCgAAAAEwCwAAAAsxMTIxNjgyNjk3MgwAAAACMTINAAAACDEvMS8yMDE5zV7FDunI2wiofKQd6cjbCC9DSVEuVFNFOjYzMjYuSVFfUEVfRVhDTF9GV0RfQ0lRLjYwMDAuMTIvMzEvMjAxNQEAAAAZVwQAAgAAABAxNi44NDk3NDEwMDY2MjkyAQ0AAAAFAAAAATkBAAAACDIwMjQyNDQzAgAAAAczNjE2MTY1AwAAAAYxMDAzMDkEAAAAATIGAAAAATAHAAAAAjc5CAAAAAEwCQAAAAExCgAAAAEwCwAAAAsxMDU4OTk3MzU1NgwA</t>
  </si>
  <si>
    <t>AAACMTINAAAACDEvMS8yMDE2zV7FDunI2wiofKQd6cjbCDJDSVEuVFNFOjY1MDEuSVFfVEVWX0VCSVREQV9GV0RfQ0lRLjYwMDAuMTIvMzAvMjAxNgEAAACbLQIAAgAAAA82LjcwMjU5NzA0NDMwMTIBDQAAAAUAAAABOQEAAAAIMjAxOTE5OTUCAAAACDEzNTYwMzMxAwAAAAYxMDAzMDgEAAAAATMGAAAAATAHAAAAAjc5CAAAAAEwCQAAAAExCgAAAAEwCwAAAAo5ODgzNjI1MDIwDAAAAAIxMg0AAAAKMTIvMzEvMjAxNs1exQ7pyNsIqHykHenI2wg3Q0lRLk5BU0RBUUNNOlRPUk8uSVFfVEVWX0VCSVREQV9GV0RfQ0lRLjYwMDAuMTIvMzEvMjAxOQEAAAB5ezZsAwAAAAAAzV7FDunI2wiofKQd6cjbCDJDSVEuTlNFSTpNJk0uSVFfVEVWX0VCSVREQV9GV0RfQ0lRLjYwMDAuMTIvMzEvMjAxMwEAAABCZw0AAgAAABA3LjYxMDg3NTM0MzkxMjI4AQ0AAAAFAAAAATkBAAAACDQ2MzU1NjAwAgAAAAc0MjI5MTI4AwAAAAYxMDAzMDgEAAAAAjQ5BgAAAAEwBwAAAAI3MggAAAABMAkAAAABMQoAAAABMAsAAAAKNjg2NzY5MjE5MAwAAAACMTINAAAACDEvMS8yMDE0zV7FDunI2wiofKQd6cjbCC9DSVEuTllTRTpURVguSVFfUEVfRVhDTF9GV0RfQ0lRLjYwMDAuMTIvMzEvMjAxNwEAAAAOswQAAgAAABAyMy4zODUwNjMwNDU1ODY4AQ0AAAAFAAAAATkBAAAABzI2NTc0ODcCAAAABzgyODgwNjYDAAAABjEwMDMwOQQAAAAB</t>
  </si>
  <si>
    <t>MgYAAAABMAcAAAADMTYwCAAAAAEwCQAAAAExCgAAAAEwCwAAAAsxMDY0NDMxNTUxNgwAAAACMTINAAAACDEvMS8yMDE4zV7FDunI2wiofKQd6cjbCC9DSVEuVFNFOjYzMjYuSVFfUEVfRVhDTF9GV0RfQ0lRLjYwMDAuMTIvMzAvMjAxNgEAAAAZVwQAAgAAABAxNS4xMDc5MDEyOTIwMjY2AQ0AAAAFAAAAATkBAAAACDIwMjQyNDQzAgAAAAczNjA4ODA3AwAAAAYxMDAzMDkEAAAAATIGAAAAATAHAAAAAjc5CAAAAAEwCQAAAAExCgAAAAEwCwAAAAsxMDU4OTkyMTY4NwwAAAACMTINAAAACjEyLzMxLzIwMTbNXsUO6cjbCKh8pB3pyNsIL0NJUS5OU0VJOk0mTS5JUV9QRV9FWENMX0ZXRF9DSVEuNjAwMC4xMi8zMS8yMDE1AQAAAEJnDQACAAAADzE4LjI2NTU2NDUyNjMxNwENAAAABQAAAAE5AQAAAAg0NjM1NTYwMAIAAAAIMjgwMzIwOTkDAAAABjEwMDMwOQQAAAACNDkGAAAAATAHAAAAAjcyCAAAAAEwCQAAAAExCgAAAAEwCwAAAAo5MTkyOTc0NDM1DAAAAAIxMg0AAAAIMS8xLzIwMTbNXsUO6cjbCKh8pB3pyNsIM0NJUS5OWVNFOkFHQ08uSVFfVEVWX0VCSVREQV9GV0RfQ0lRLjYwMDAuMTIvMzEvMjAyMQEAAABP2AQAAgAAABA3LjU3NjE1OTg3MDU3MDk5AQ0AAAAFAAAAATkBAAAABzI1ODYxMDgCAAAACTY1NDQ0NTI3NAMAAAAGMTAwMzA4BAAAAAEyBgAAAAEwBwAAAAMxNjAIAAAAATAJAAAAATEKAAAAATAL</t>
  </si>
  <si>
    <t>AAAACzEyNzM5NzQxNDIyDAAAAAIxMg0AAAAIMS8xLzIwMjLNXsUO6cjbCKh8pB3pyNsIMkNJUS5TSFNFOjYwMDAzMS5JUV9QRV9FWENMX0ZXRF9DSVEuNjAwMC4xMi8zMS8yMDIwAQAAAC9QWQACAAAADzE4LjI0MDYwMDcxOTYxMgENAAAABQAAAAE5AQAAAAgyMDIyMjI4NQIAAAAJODY0MjA5ODkzAwAAAAYxMDAzMDkEAAAAAjI3BgAAAAEwBwAAAAIzMggAAAABMAkAAAABMQoAAAABMAsAAAALMTIxOTM1OTEwNDgMAAAAAjEyDQAAAAgxLzEvMjAyMc1exQ7pyNsIqHykHenI2wgwQ0lRLk5ZU0U6QUdDTy5JUV9QRV9FWENMX0ZXRF9DSVEuNjAwMC4xMi8zMS8yMDIxAQAAAE/YBAACAAAAEDEyLjA4OTgyNDQxNTE1MTQBDQAAAAUAAAABOQEAAAAHMjU4NjEwOAIAAAAJNjU0NDQ1Mjc0AwAAAAYxMDAzMDkEAAAAATIGAAAAATAHAAAAAzE2MAgAAAABMAkAAAABMQoAAAABMAsAAAALMTI2OTY4MDAzODEMAAAAAjEyDQAAAAgxLzEvMjAyMs1exQ7pyNsIqHykHenI2wgyQ0lRLk5TRUk6TSZNLklRX1RFVl9FQklUREFfRldEX0NJUS42MDAwLjEyLzMxLzIwMTQBAAAAQmcNAAIAAAAQMTAuOTQwNTQzMjMyNzUxNQENAAAABQAAAAE5AQAAAAg0NjM1NTYwMAIAAAAIMjczOTEyNjkDAAAABjEwMDMwOAQAAAACNDkGAAAAATAHAAAAAjcyCAAAAAEwCQAAAAExCgAAAAEwCwAAAAo4Njk3MTUwMzEwDAAAAAIxMg0AAAAIMS8x</t>
  </si>
  <si>
    <t>LzIwMTXNXsUO6cjbCBtEox3pyNsIMkNJUS5TSFNFOjYwMDAzMS5JUV9QRV9FWENMX0ZXRF9DSVEuNjAwMC4xMi8zMS8yMDE5AQAAAC9QWQACAAAAEDExLjgzNDUyNDg4MzczNzEBDQAAAAUAAAABOQEAAAAIMjAyMjIyODUCAAAABzkxNDY5NzEDAAAABjEwMDMwOQQAAAACMjcGAAAAATAHAAAAAjMyCAAAAAEwCQAAAAExCgAAAAEwCwAAAAsxMTY2MDYyMDY5MQwAAAACMTINAAAACDEvMS8yMDIwzV7FDunI2wgbRKMd6cjbCDJDSVEuTllTRTpURVguSVFfVEVWX0VCSVREQV9GV0RfQ0lRLjYwMDAuMTIvMzEvMjAyMAEAAAAOswQAAgAAABAxNS42MzgzNzM3NzUyNjAxAQ0AAAAFAAAAATkBAAAABzI2NTc0ODcCAAAACTY1NTM0NTQwOAMAAAAGMTAwMzA4BAAAAAEyBgAAAAEwBwAAAAMxNjAIAAAAATAJAAAAATEKAAAAATALAAAACzEyNTkzMzY0MzU0DAAAAAIxMg0AAAAIMS8xLzIwMjHNXsUO6cjbCBtEox3pyNsIM0NJUS5OWVNFOkFHQ08uSVFfVEVWX0VCSVREQV9GV0RfQ0lRLjYwMDAuMTIvMzEvMjAyMgEAAABP2AQAAgAAAA83LjQyMTU0MzUwMTk5NzMBDQAAAAUAAAABOQEAAAAHMjU4NjEwOAIAAAAJNjU0NDQ1Mjc3AwAAAAYxMDAzMDgEAAAAATIGAAAAATAHAAAAAzE2MAgAAAABMAkAAAABMQoAAAABMAsAAAALMTMxNDcyNDUyOTEMAAAAAjEyDQAAAAgxLzEvMjAyM81exQ7pyNsIG0SjHenI2wgvQ0lRLk5Z</t>
  </si>
  <si>
    <t>U0U6VEVYLklRX1BFX0VYQ0xfRldEX0NJUS42MDAwLjEyLzMxLzIwMjABAAAADrMEAAIAAAAQMjkuODYzOTA0ODE4OTY3NwENAAAABQAAAAE5AQAAAAcyNjU3NDg3AgAAAAk2NTUzNDU0MDgDAAAABjEwMDMwOQQAAAABMgYAAAABMAcAAAADMTYwCAAAAAEwCQAAAAExCgAAAAEwCwAAAAsxMjE5MTI2NDQ1NQwAAAACMTINAAAACDEvMS8yMDIxzV7FDunI2wgbRKMd6cjbCC5DSVEuTllTRTpERS5JUV9QRV9FWENMX0ZXRF9DSVEuNjAwMC4xMi8zMS8yMDIxAQAAAIAPBAACAAAAEDE1LjQyNTI4OTc1NTU4MTQBDQAAAAUAAAABOQEAAAAHMjYwNTMzNgIAAAAKMTAwMjIxODI3MAMAAAAGMTAwMzA5BAAAAAEyBgAAAAEwBwAAAAMxNjAIAAAAATAJAAAAATEKAAAAATALAAAACzEyNjg1OTU4OTQ2DAAAAAIxMg0AAAAIMS8xLzIwMjLNXsUO6cjbCBtEox3pyNsIL0NJUS5OU0VJOk0mTS5JUV9QRV9FWENMX0ZXRF9DSVEuNjAwMC4xMi8zMS8yMDEzAQAAAEJnDQACAAAAEDExLjgyMzc1MzE5NjM3MDUBDQAAAAUAAAABOQEAAAAINDYzNTU2MDACAAAABzQyMjkxMjgDAAAABjEwMDMwOQQAAAACNDkGAAAAATAHAAAAAjcyCAAAAAEwCQAAAAExCgAAAAEwCwAAAAo5MTkxOTAwMzk2DAAAAAIxMg0AAAAIMS8xLzIwMTTNXsUO6cjbCBtEox3pyNsIMkNJUS5OWVNFOlRFWC5JUV9URVZfRUJJVERBX0ZXRF9DSVEuNjAwMC4xMi8z</t>
  </si>
  <si>
    <t>MS8yMDE5AQAAAA6zBAACAAAAEDkuNTk2MzkxODc5NTA1MjEBDQAAAAUAAAABOQEAAAAHMjY1NzQ4NwIAAAAJNjU1MzQ1NDA1AwAAAAYxMDAzMDgEAAAAATIGAAAAATAHAAAAAzE2MAgAAAABMAkAAAABMQoAAAABMAsAAAALMTE3MzI4MDQ5NjkMAAAAAjEyDQAAAAgxLzEvMjAyMM1exQ7pyNsIG0SjHenI2wgyQ0lRLlRTRTo2NTAxLklRX1RFVl9FQklUREFfRldEX0NJUS42MDAwLjEyLzMxLzIwMTMBAAAAmy0CAAIAAAAQNy42NTc1NzM2NTg4NTY4OQENAAAABQAAAAE5AQAAAAgyMDE5MTk5NQIAAAAHNDE5MjkwNgMAAAAGMTAwMzA4BAAAAAEyBgAAAAEwBwAAAAI3OQgAAAABMAkAAAABMQoAAAABMAsAAAAKNjcyNjkwMDYxMAwAAAACMTINAAAACDEvMS8yMDE0zV7FDunI2wgbRKMd6cjbCC9DSVEuTllTRTpURVguSVFfUEVfRVhDTF9GV0RfQ0lRLjYwMDAuMTIvMzEvMjAxOQEAAAAOswQAAgAAABAxMy43Mzc0Mjk2NTIxODE5AQ0AAAAFAAAAATkBAAAABzI2NTc0ODcCAAAACTY1NTM0NTQwNQMAAAAGMTAwMzA5BAAAAAEyBgAAAAEwBwAAAAMxNjAIAAAAATAJAAAAATEKAAAAATALAAAACzExNzQ4MTA2NTA1DAAAAAIxMg0AAAAIMS8xLzIwMjDNXsUO6cjbCBtEox3pyNsIMENJUS5OWVNFOkFHQ08uSVFfUEVfRVhDTF9GV0RfQ0lRLjYwMDAuMTIvMzEvMjAxOQEAAABP2AQAAgAAABAxNC44MzEyNDA2NDA0Nzky</t>
  </si>
  <si>
    <t>AQ0AAAAFAAAAATkBAAAABzI1ODYxMDgCAAAABzgyOTg2OTkDAAAABjEwMDMwOQQAAAABMgYAAAABMAcAAAADMTYwCAAAAAEwCQAAAAExCgAAAAEwCwAAAAsxMTcyNzkwNTk0MgwAAAACMTINAAAACDEvMS8yMDIwzV7FDunI2wgbRKMd6cjbCDJDSVEuVFNFOjYzMjYuSVFfVEVWX0VCSVREQV9GV0RfQ0lRLjYwMDAuMTIvMzEvMjAxNAEAAAAZVwQAAgAAABAxMS40MTkwMzI3NzkwODA3AQ0AAAAFAAAAATkBAAAACDIwMjQyNDQzAgAAAAoxMDAwNzcwNDMzAwAAAAYxMDAzMDgEAAAAATIGAAAAATAHAAAAAjc5CAAAAAEwCQAAAAExCgAAAAEwCwAAAAo4NDY4NTI3MDI4DAAAAAIxMg0AAAAIMS8xLzIwMTXNXsUO6cjbCBtEox3pyNsIL0NJUS5OWVNFOkNBVC5JUV9QRV9FWENMX0ZXRF9DSVEuNjAwMC4xMi8zMC8yMDE2AQAAADL1AwACAAAAEDMwLjUxODYyNTc3MzMzMTYBDQAAAAUAAAABOQEAAAAHMjU5ODYxOQIAAAAIMjc1NDk0MTMDAAAABjEwMDMwOQQAAAABMgYAAAABMAcAAAADMTYwCAAAAAEwCQAAAAExCgAAAAEwCwAAAAo5OTA0ODkzNjY2DAAAAAIxMg0AAAAKMTIvMzEvMjAxNs1exQ7pyNsIG0SjHenI2wgvQ0lRLlRTRTo2MzI2LklRX1BFX0VYQ0xfRldEX0NJUS42MDAwLjEyLzMxLzIwMjIBAAAAGVcEAAIAAAAQMTEuMzk5MjgyMjkwNjQ3MgENAAAABQAAAAE5AQAAAAgyMDI0MjQ0MwIAAAAHMzY1NzAx</t>
  </si>
  <si>
    <t>OQMAAAAGMTAwMzA5BAAAAAEzBgAAAAEwBwAAAAI3OQgAAAABMAkAAAABMQoAAAABMAsAAAALMTMxMzMyODQyNDgMAAAAAjEyDQAAAAgxLzEvMjAyM81exQ7pyNsIG0SjHenI2wg1Q0lRLlNIU0U6NjAwMDMxLklRX1RFVl9FQklUREFfRldEX0NJUS42MDAwLjEyLzMxLzIwMjEBAAAAL1BZAAIAAAAQOS41MDUwNTc1MTAxODk5NgENAAAABQAAAAE5AQAAAAgyMDIyMjI4NQIAAAAJODY0MjA5ODk2AwAAAAYxMDAzMDgEAAAAAjI3BgAAAAEwBwAAAAIzMggAAAABMAkAAAABMQoAAAABMAsAAAALMTI2NTU5MTM4MDUMAAAAAjEyDQAAAAgxLzEvMjAyMs1exQ7pyNsIowuiHenI2wg3Q0lRLk5BU0RBUUNNOlRPUk8uSVFfVEVWX0VCSVREQV9GV0RfQ0lRLjYwMDAuMTIvMzEvMjAxNAEAAAB5ezZsAwAAAAAAzV7FDunI2wijC6Id6cjbCC9DSVEuVFNFOjY1MDEuSVFfUEVfRVhDTF9GV0RfQ0lRLjYwMDAuMTIvMzEvMjAyMgEAAACbLQIAAgAAAA85LjM0ODU3MzA5NTYxNDIBDQAAAAUAAAABOQEAAAAIMjAxOTE5OTUCAAAACTYwNTI2MTU3MwMAAAAGMTAwMzA5BAAAAAEzBgAAAAEwBwAAAAI3OQgAAAABMAkAAAABMQoAAAABMAsAAAALMTM0OTE2OTc1NTUMAAAAAjEyDQAAAAgxLzEvMjAyM81exQ7pyNsIowuiHenI2wgvQ0lRLk5TRUk6TSZNLklRX1BFX0VYQ0xfRldEX0NJUS42MDAwLjEyLzMxLzIwMjABAAAAQmcNAAIA</t>
  </si>
  <si>
    <t>AAAQMTYuMDcyODAyNzAzMzM1NwENAAAABQAAAAE5AQAAAAg0NjM1NTYwMAIAAAAJNzA2MjI1NzI0AwAAAAYxMDAzMDkEAAAAAjQ5BgAAAAEwBwAAAAI3MggAAAABMAkAAAABMQoAAAABMAsAAAALMTIxNDc3Mjc1ODEMAAAAAjEyDQAAAAgxLzEvMjAyMc1exQ7pyNsIowuiHenI2wgwQ0lRLk5ZU0U6QUdDTy5JUV9QRV9FWENMX0ZXRF9DSVEuNjAwMC4xMi8zMS8yMDE4AQAAAE/YBAACAAAAEDEyLjYyMTAwNzA1MDcxNTMBDQAAAAUAAAABOQEAAAAHMjU4NjEwOAIAAAAHODI5ODY5NgMAAAAGMTAwMzA5BAAAAAEyBgAAAAEwBwAAAAMxNjAIAAAAATAJAAAAATEKAAAAATALAAAACzExMjU2NDE3Mzg1DAAAAAIxMg0AAAAIMS8xLzIwMTnNXsUO6cjbCKMLoh3pyNsIMkNJUS5UU0U6NjUwMS5JUV9URVZfRUJJVERBX0ZXRF9DSVEuNjAwMC4xMi8zMS8yMDIyAQAAAJstAgACAAAAEDYuNTI1OTY0NjU0NzczMjIBDQAAAAUAAAABOQEAAAAIMjAxOTE5OTUCAAAACTYwNTI2MTU3MwMAAAAGMTAwMzA4BAAAAAEzBgAAAAEwBwAAAAI3OQgAAAABMAkAAAABMQoAAAABMAsAAAALMTM0OTE2OTc0MzQMAAAAAjEyDQAAAAgxLzEvMjAyM81exQ7pyNsIowuiHenI2wgyQ0lRLlRTRTo2MzI2LklRX1RFVl9FQklUREFfRldEX0NJUS42MDAwLjEyLzMxLzIwMjEBAAAAGVcEAAIAAAAQMTEuMjUzNDIxMDYyODM4NAENAAAABQAAAAE5</t>
  </si>
  <si>
    <t>AQAAAAgyMDI0MjQ0MwIAAAAHMzY1NzAxNgMAAAAGMTAwMzA4BAAAAAEzBgAAAAEwBwAAAAI3OQgAAAABMAkAAAABMQoAAAABMAsAAAALMTI2NzkxMzYyOTMMAAAAAjEyDQAAAAgxLzEvMjAyMs1exQ7pyNsIowuiHenI2wgyQ0lRLlNIU0U6NjAwMDMxLklRX1BFX0VYQ0xfRldEX0NJUS42MDAwLjEyLzMxLzIwMTMBAAAAL1BZAAIAAAAQOS4wNDIyNTM1MjExMjY3NgENAAAABQAAAAE5AQAAAAgyMDIyMjI4NQIAAAAHNDE2NTY4MAMAAAAGMTAwMzA5BAAAAAIyNwYAAAABMAcAAAACMzIIAAAAATAJAAAAATEKAAAAATALAAAACjk0OTI5MTk3MzQMAAAAAjEyDQAAAAgxLzEvMjAxNM1exQ7pyNsIowuiHenI2wg0Q0lRLk5BU0RBUUNNOlRPUk8uSVFfUEVfRVhDTF9GV0RfQ0lRLjYwMDAuMTIvMzEvMjAxNQEAAAB5ezZsAwAAAAAAzV7FDunI2wijC6Id6cjbCDJDSVEuTllTRTpDQVQuSVFfVEVWX0VCSVREQV9GV0RfQ0lRLjYwMDAuMTIvMzEvMjAxNAEAAAAy9QMAAgAAABAxMC42MzI4MTkxMzQwMzY5AQ0AAAAFAAAAATkBAAAABzI1OTg2MTkCAAAABzQ0NzE5MDgDAAAABjEwMDMwOAQAAAABMgYAAAABMAcAAAADMTYwCAAAAAEwCQAAAAExCgAAAAEwCwAAAAo4NTQ2MDk3Nzk4DAAAAAIxMg0AAAAIMS8xLzIwMTXNXsUO6cjbCKMLoh3pyNsIKENJUS5OWVNFOlRFWC5JUV9BUl9UVVJOUy4xMDAwLjEyLzMxLzIwMjIB</t>
  </si>
  <si>
    <t>AAAADrMEAAIAAAAIOC4zNzMxOTkBCAAAAAUAAAABMQEAAAALLTIwNjE2MzE2MzkDAAAAAzE2MAIAAAAENDAwMQQAAAABMAcAAAAKMTIvMzEvMjAyMggAAAAKMTIvMzEvMjAyMgkAAAABMM1exQ7pyNsIYCaoHenI2wgoQ0lRLk5ZU0U6Q0FULklRX0FSX1RVUk5TLjEwMDAuMTIvMzEvMjAyMAEAAAAy9QMAAgAAAAg0Ljk4MzAxNgEIAAAABQAAAAExAQAAAAstMjA2MDg4MTkzNgMAAAADMTYwAgAAAAQ0MDAxBAAAAAEwBwAAAAoxMi8zMS8yMDIwCAAAAAoxMi8zMS8yMDIwCQAAAAEwzV7FDunI2whgJqgd6cjbCDBDSVEuTllTRTpBR0NPLklRX0lOVkVOVE9SWV9UVVJOUy4xMDAwLjEyLzMxLzIwMjIBAAAAT9gEAAIAAAAIMy4zMzcxNzEBCAAAAAUAAAABMQEAAAALLTIwNTkwMTI2MDcDAAAAAzE2MAIAAAAENDA4MgQAAAABMAcAAAAKMTIvMzEvMjAyMggAAAAKMTIvMzEvMjAyMgkAAAABMM1exQ7pyNsIYCaoHenI2wgsQ0lRLk5ZU0U6QUdDTy5JUV9BU1NFVF9UVVJOUy4xMDAwLjEyLzMxLzIwMjIBAAAAT9gEAAIAAAAIMS4zMTE5OTEBCAAAAAUAAAABMQEAAAALLTIwNTkwMTI2MDcDAAAAAzE2MAIAAAAENDE3NwQAAAABMAcAAAAKMTIvMzEvMjAyMggAAAAKMTIvMzEvMjAyMgkAAAABMM1exQ7pyNsIYCaoHenI2wgrQ0lRLlRTRTo2NTAxLklRX0FTU0VUX1RVUk5TLjEwMDAuMTIvMzAvMjAxNgEAAACbLQIAAgAA</t>
  </si>
  <si>
    <t>AAgwLjgwMzIzNAEIAAAABQAAAAExAQAAAAoxNzk3NTU0NDUxAwAAAAI3OQIAAAAENDE3NwQAAAABMAcAAAAKMTIvMzAvMjAxNggAAAAJMy8zMS8yMDE2CQAAAAEwzV7FDunI2whgJqgd6cjbCC9DSVEuTllTRTpURVguSVFfSU5WRU5UT1JZX1RVUk5TLjEwMDAuMTIvMzEvMjAxNwEAAAAOswQAAgAAAAgzLjMxOTUxMgEIAAAABQAAAAExAQAAAAoyMDE0Mjc2OTUyAwAAAAMxNjACAAAABDQwODIEAAAAATAHAAAACjEyLzMxLzIwMTcIAAAACjEyLzMxLzIwMTcJAAAAATDNXsUO6cjbCGAmqB3pyNsINENJUS5OQVNEQVFDTTpUT1JPLklRX0lOVkVOVE9SWV9UVVJOUy4xMDAwLjEyLzMxLzIwMjABAAAAeXs2bAMAAAAAAM1exQ7pyNsIYCaoHenI2wgoQ0lRLlRTRTo2NTAxLklRX0FSX1RVUk5TLjEwMDAuMTIvMzEvMjAxOQEAAACbLQIAAgAAAAgzLjg2ODU3NgEIAAAABQAAAAExAQAAAAoyMDYyOTM4MDIzAwAAAAI3OQIAAAAENDAwMQQAAAABMAcAAAAKMTIvMzEvMjAxOQgAAAAJMy8zMS8yMDE5CQAAAAEwzV7FDunI2whgJqgd6cjbCCpDSVEuTllTRTpERS5JUV9BU1NFVF9UVVJOUy4xMDAwLjEyLzMxLzIwMTkBAAAAgA8EAAIAAAAIMC41NDgyNTcBCAAAAAUAAAABMQEAAAALLTIxMTY3ODUwNjQDAAAAAzE2MAIAAAAENDE3NwQAAAABMAcAAAAKMTIvMzEvMjAxOQgAAAAJMTEvMy8yMDE5CQAAAAEw1JbGDunI2whg</t>
  </si>
  <si>
    <t>Jqgd6cjbCCtDSVEuVFNFOjYzMjYuSVFfQVNTRVRfVFVSTlMuMTAwMC4xMi8zMS8yMDIyAQAAABlXBAACAAAACDAuNjI5OTQ0AQgAAAAFAAAAATEBAAAACy0yMDU1NjE2NDM0AwAAAAI3OQIAAAAENDE3NwQAAAABMAcAAAAKMTIvMzEvMjAyMggAAAAKMTIvMzEvMjAyMgkAAAABMM1exQ7pyNsIYCaoHenI2wgxQ0lRLlRTRTo2NTAxLklRX1FVSUNLX1JBVElPLjEwMDAuMTIvMzEvMjAxMy4uLlVTRAEAAACbLQIAAgAAAAcwLjgxNzEyAQgAAAAFAAAAATEBAAAACjE2ODU1MjE3MjIDAAAAAjc5AgAAAAQ0MTIxBAAAAAEwBwAAAAoxMi8zMS8yMDEzCAAAAAkzLzMxLzIwMTMJAAAAATDNXsUO6cjbCGAmqB3pyNsIKkNJUS5OWVNFOkNOSEkuSVFfTklfTUFSR0lOLjEwMDAuMTIvMzEvMjAxNwEAAABOYhkGAgAAAAYwLjk4MTkBCAAAAAUAAAABMQEAAAAKMjAxOTMzMzg5OAMAAAADMTYwAgAAAAQ0MDk0BAAAAAEwBwAAAAoxMi8zMS8yMDE3CAAAAAoxMi8zMS8yMDE3CQAAAAEw1JbGDunI2whgJqgd6cjbCDNDSVEuVFNFOjYzMjYuSVFfQ1VSUkVOVF9SQVRJTy4xMDAwLjEyLzMxLzIwMjEuLi5VU0QBAAAAGVcEAAIAAAAIMS40MjExNjgBCAAAAAUAAAABMQEAAAALLTIxMDc3MTQwMTQDAAAAAjc5AgAAAAQ0MDMwBAAAAAEwBwAAAAoxMi8zMS8yMDIxCAAAAAoxMi8zMS8yMDIxCQAAAAEwzV7FDunI2whgJqgd6cjbCDJD</t>
  </si>
  <si>
    <t>SVEuTllTRTpBR0NPLklRX1FVSUNLX1JBVElPLjEwMDAuMTIvMzEvMjAxNS4uLlVTRAEAAABP2AQAAgAAAAgwLjU3ODE1NQEIAAAABQAAAAExAQAAAAoxODc2NzM0NTQwAwAAAAMxNjACAAAABDQxMjEEAAAAATAHAAAACjEyLzMxLzIwMTUIAAAACjEyLzMxLzIwMTUJAAAAATDNXsUO6cjbCGAmqB3pyNsIMENJUS5TSFNFOjYwMDAzMS5JUV9SRVRVUk5fQVNTRVRTLjEwMDAuMTIvMzEvMjAyMgEAAAAvUFkAAgAAAAYxLjg3NjkBCAAAAAUAAAABMQEAAAALLTIwNTI1NTk0NzQDAAAAAjMyAgAAAAQ0MTc4BAAAAAEwBwAAAAoxMi8zMS8yMDIyCAAAAAoxMi8zMS8yMDIyCQAAAAEwzV7FDunI2whgJqgd6cjbCDRDSVEuTllTRTpDTkhJLklRX0VCSVREQV9NQVJHSU4uMTAwMC4xMi8zMS8yMDE4Li4uVVNEAQAAAE5iGQYCAAAABjkuOTQwNwEIAAAABQAAAAExAQAAAAoyMDgyOTQ3MTcwAwAAAAMxNjACAAAABDQwNDcEAAAAATAHAAAACjEyLzMxLzIwMTgIAAAACjEyLzMxLzIwMTgJAAAAATDNXsUO6cjbCGAmqB3pyNsIMUNJUS5UU0U6NjMyNi5JUV9RVUlDS19SQVRJTy4xMDAwLjEyLzMxLzIwMTMuLi5VU0QBAAAAGVcEAAIAAAAIMS4xNzkxOTEBCAAAAAUAAAABMQEAAAAKMTc0MzU2NTcyOQMAAAACNzkCAAAABDQxMjEEAAAAATAHAAAACjEyLzMxLzIwMTMIAAAACTMvMzEvMjAxMwkAAAABMM1exQ7pyNsIYCaoHenI</t>
  </si>
  <si>
    <t>2wgpQ0lRLk5ZU0U6VEVYLklRX05JX01BUkdJTi4xMDAwLjEyLzMxLzIwMTcBAAAADrMEAAIAAAAGMy4zOTI0AQgAAAAFAAAAATEBAAAACjIwMTQyNzY5NTIDAAAAAzE2MAIAAAAENDA5NAQAAAABMAcAAAAKMTIvMzEvMjAxNwgAAAAKMTIvMzEvMjAxNwkAAAABMM1exQ7pyNsIYCaoHenI2wgwQ0lRLlNIU0U6NjAwMDMxLklRX1JFVFVSTl9FUVVJVFkuMTAwMC4xMi8zMS8yMDIwAQAAAC9QWQACAAAABjI5LjcwNAEIAAAABQAAAAExAQAAAAstMjEwMjA4MTAxNwMAAAACMzICAAAABDQxMjgEAAAAATAHAAAACjEyLzMxLzIwMjAIAAAACjEyLzMxLzIwMjAJAAAAATDNXsUO6cjbCGAmqB3pyNsIK0NJUS5UU0U6NjMyNi5JUV9FQklUX01BUkdJTi4xMDAwLjEyLzMxLzIwMTcBAAAAGVcEAAIAAAAHMTEuNDA4NwEIAAAABQAAAAExAQAAAAoxODc5NTk0OTQyAwAAAAI3OQIAAAAENDA1MwQAAAABMAcAAAAKMTIvMzEvMjAxNwgAAAAKMTIvMzEvMjAxNwkAAAABMM1exQ7pyNsIYCaoHenI2wgyQ0lRLk5ZU0U6QUdDTy5JUV9UT1RBTF9ERUJUX0VRVUlUWS4xMDAwLjEyLzMwLzIwMTYBAAAAT9gEAAIAAAAHNDIuOTEyNgEIAAAABQAAAAExAQAAAAoxODc2NzM0NTQwAwAAAAMxNjACAAAABDQwMzQEAAAAATAHAAAACjEyLzMwLzIwMTYIAAAACjEyLzMxLzIwMTUJAAAAATDNXsUO6cjbCGAmqB3pyNsIMENJUS5TSFNFOjYw</t>
  </si>
  <si>
    <t>MDAzMS5JUV9SRVRVUk5fRVFVSVRZLjEwMDAuMTIvMzEvMjAxOQEAAAAvUFkAAgAAAAcyOC43MTk3AQgAAAAFAAAAATEBAAAACjIwODY5MTc4NzYDAAAAAjMyAgAAAAQ0MTI4BAAAAAEwBwAAAAoxMi8zMS8yMDE5CAAAAAoxMi8zMS8yMDE5CQAAAAEwzV7FDunI2whgJqgd6cjbCCdDSVEuTllTRTpERS5JUV9BUl9UVVJOUy4xMDAwLjEyLzMxLzIwMTUBAAAAgA8EAAIAAAAIOC4wNDAxNzcBCAAAAAUAAAABMQEAAAAKMTg2OTk3MTgwMQMAAAADMTYwAgAAAAQ0MDAxBAAAAAEwBwAAAAoxMi8zMS8yMDE1CAAAAAkxMS8xLzIwMTUJAAAAATDUlsYO6cjbCGAmqB3pyNsINUNJUS5OWVNFOlRFWC5JUV9ORVRfREVCVF9FQklUREEuMTAwMC4xMi8zMS8yMDE0Li4uVVNEAQAAAA6zBAACAAAACDIuNjIyNzczAQgAAAAFAAAAATEBAAAACjE4Mjk1ODIwNDcDAAAAAzE2MAIAAAAENDE5MwQAAAABMAcAAAAKMTIvMzEvMjAxNAgAAAAKMTIvMzEvMjAxNAkAAAABMM1exQ7pyNsIYCaoHenI2wg0Q0lRLlNIU0U6NjAwMDMxLklRX1RPVEFMX0RFQlRfRVFVSVRZLjEwMDAuMTIvMzEvMjAxNAEAAAAvUFkAAgAAAAgxMDEuMjYzNgEIAAAABQAAAAExAQAAAAoxNzg5MDA4MTM4AwAAAAIzMgIAAAAENDAzNAQAAAABMAcAAAAKMTIvMzEvMjAxNAgAAAAKMTIvMzEvMjAxNAkAAAABMM1exQ7pyNsIYCaoHenI2wguQ0lRLk5ZU0U6Q05I</t>
  </si>
  <si>
    <t>SS5JUV9SRVRVUk5fQVNTRVRTLjEwMDAuMTIvMzAvMjAxNgEAAABOYhkGAgAAAAYxLjUzMTUBCAAAAAUAAAABMQEAAAAKMTg3NzYwNTAyNwMAAAADMTYwAgAAAAQ0MTc4BAAAAAEwBwAAAAoxMi8zMC8yMDE2CAAAAAoxMi8zMS8yMDE1CQAAAAEw1JbGDunI2whgJqgd6cjbCDFDSVEuTlNFSTpNJk0uSVFfUVVJQ0tfUkFUSU8uMTAwMC4xMi8zMS8yMDE1Li4uVVNEAQAAAEJnDQACAAAACDAuMzc5OTkzAQgAAAAFAAAAATEBAAAACjE3OTkyOTY1NzADAAAAAjcyAgAAAAQ0MTIxBAAAAAEwBwAAAAoxMi8zMS8yMDE1CAAAAAkzLzMxLzIwMTUJAAAAATDNXsUO6cjbCGAmqB3pyNsINENJUS5OWVNFOkFHQ08uSVFfQ1VSUkVOVF9SQVRJTy4xMDAwLjEyLzMxLzIwMTguLi5VU0QBAAAAT9gEAAIAAAAIMS4yNzg1NjIBCAAAAAUAAAABMQEAAAAKMjA4MjQ5NzcxMwMAAAADMTYwAgAAAAQ0MDMwBAAAAAEwBwAAAAoxMi8zMS8yMDE4CAAAAAoxMi8zMS8yMDE4CQAAAAEwzV7FDunI2whgJqgd6cjbCCxDSVEuTllTRTpDTkhJLklRX0FTU0VUX1RVUk5TLjEwMDAuMTIvMzEvMjAxNAEAAABOYhkGAgAAAAgwLjYxNTY2MgEIAAAABQAAAAExAQAAAAoxODMwNDI4MDcwAwAAAAMxNjACAAAABDQxNzcEAAAAATAHAAAACjEyLzMxLzIwMTQIAAAACjEyLzMxLzIwMTQJAAAAATDUlsYO6cjbCGAmqB3pyNsILENJUS5OWVNFOkRFLklR</t>
  </si>
  <si>
    <t>X1JFVFVSTl9FUVVJVFkuMTAwMC4xMi8zMS8yMDIwAQAAAIAPBAACAAAABzIyLjU4ODcBCAAAAAUAAAABMQEAAAALLTIxMTY3ODUwNjkDAAAAAzE2MAIAAAAENDEyOAQAAAABMAcAAAAKMTIvMzEvMjAyMAgAAAAJMTEvMS8yMDIwCQAAAAEw1JbGDunI2whgJqgd6cjbCC5DSVEuU0hTRTo2MDAwMzEuSVFfQVNTRVRfVFVSTlMuMTAwMC4xMi8zMS8yMDE1AQAAAC9QWQACAAAACDAuMzczNzM2AQgAAAAFAAAAATEBAAAACjE4Mzg1MzkwNTcDAAAAAjMyAgAAAAQ0MTc3BAAAAAEwBwAAAAoxMi8zMS8yMDE1CAAAAAoxMi8zMS8yMDE1CQAAAAEwzV7FDunI2whgJqgd6cjbCDNDSVEuU0hTRTo2MDAwMzEuSVFfRUJJVERBX0lOVC4xMDAwLjEyLzMxLzIwMTQuLi5VU0QBAAAAL1BZAAIAAAAIMy4xNjQ0OTkBCAAAAAUAAAABMQEAAAAKMTc4OTAwODEzOAMAAAACMzICAAAABDQxOTAEAAAAATAHAAAACjEyLzMxLzIwMTQIAAAACjEyLzMxLzIwMTQJAAAAATDNXsUO6cjbCGAmqB3pyNsIKUNJUS5UU0U6NjUwMS5JUV9OSV9NQVJHSU4uMTAwMC4xMi8zMS8yMDIxAQAAAJstAgACAAAABjUuNzQ2MwEIAAAABQAAAAExAQAAAAstMjA4ODgyMTY0OQMAAAACNzkCAAAABDQwOTQEAAAAATAHAAAACjEyLzMxLzIwMjEIAAAACTMvMzEvMjAyMQkAAAABMM1exQ7pyNsIYCaoHenI2wgzQ0lRLlNIU0U6NjAwMDMxLklRX0VCSVREQV9J</t>
  </si>
  <si>
    <t>TlQuMTAwMC4xMi8zMS8yMDIyLi4uVVNEAQAAAC9QWQACAAAACDYuODUyMjQxAQgAAAAFAAAAATEBAAAACy0yMDUyNTU5NDc0AwAAAAIzMgIAAAAENDE5MAQAAAABMAcAAAAKMTIvMzEvMjAyMggAAAAKMTIvMzEvMjAyMgkAAAABMM1exQ7pyNsIYCaoHenI2wg0Q0lRLk5ZU0U6QUdDTy5JUV9DVVJSRU5UX1JBVElPLjEwMDAuMTIvMzEvMjAxNC4uLlVTRAEAAABP2AQAAgAAAAgxLjQ5MzM5MQEIAAAABQAAAAExAQAAAAoxODI5OTUwOTc4AwAAAAMxNjACAAAABDQwMzAEAAAAATAHAAAACjEyLzMxLzIwMTQIAAAACjEyLzMxLzIwMTQJAAAAATDNXsUO6cjbCGAmqB3pyNsILENJUS5OWVNFOkNOSEkuSVFfQVNTRVRfVFVSTlMuMTAwMC4xMi8zMS8yMDEzAQAAAE5iGQYCAAAACDAuNjQ0MDAyAQgAAAAFAAAAATEBAAAACjE4MjE2ODc2MjADAAAAAzE2MAIAAAAENDE3NwQAAAABMAcAAAAKMTIvMzEvMjAxMwgAAAAKMTIvMzEvMjAxMwkAAAABMNSWxg7pyNsIYCaoHenI2wgrQ0lRLlRTRTo2NTAxLklRX0VCSVRfTUFSR0lOLjEwMDAuMTIvMzEvMjAxNwEAAACbLQIAAgAAAAQ2LjQxAQgAAAAFAAAAATEBAAAACjE5NjMzMTU5MDADAAAAAjc5AgAAAAQ0MDUzBAAAAAEwBwAAAAoxMi8zMS8yMDE3CAAAAAkzLzMxLzIwMTcJAAAAATDNXsUO6cjbCGAmqB3pyNsIOENJUS5OQVNEQVFDTTpUT1JPLklRX0VCSVREQV9NQVJH</t>
  </si>
  <si>
    <t>SU4uMTAwMC4xMi8zMC8yMDE2Li4uVVNEAQAAAHl7NmwDAAAAAADNXsUO6cjbCGAmqB3pyNsIMUNJUS5OWVNFOlRFWC5JUV9UT1RBTF9ERUJUX0VRVUlUWS4xMDAwLjEyLzMxLzIwMjIBAAAADrMEAAIAAAAHNzMuMTk2NwEIAAAABQAAAAExAQAAAAstMjA2MTYzMTYzOQMAAAADMTYwAgAAAAQ0MDM0BAAAAAEwBwAAAAoxMi8zMS8yMDIyCAAAAAoxMi8zMS8yMDIyCQAAAAEwzV7FDunI2whgJqgd6cjbCDFDSVEuTllTRTpDQVQuSVFfUVVJQ0tfUkFUSU8uMTAwMC4xMi8zMS8yMDIwLi4uVVNEAQAAADL1AwACAAAACDEuMDEwODA5AQgAAAAFAAAAATEBAAAACy0yMDYwODgxOTM2AwAAAAMxNjACAAAABDQxMjEEAAAAATAHAAAACjEyLzMxLzIwMjAIAAAACjEyLzMxLzIwMjAJAAAAATDNXsUO6cjbCGAmqB3pyNsINUNJUS5OWVNFOlRFWC5JUV9ORVRfREVCVF9FQklUREEuMTAwMC4xMi8zMS8yMDIxLi4uVVNEAQAAAA6zBAACAAAACDEuMTg0MzM1AQgAAAAFAAAAATEBAAAACy0yMDYxNjMxNjI5AwAAAAMxNjACAAAABDQxOTMEAAAAATAHAAAACjEyLzMxLzIwMjEIAAAACjEyLzMxLzIwMjEJAAAAATDNXsUO6cjbCGAmqB3pyNsIN0NJUS5OQVNEQVFDTTpUT1JPLklRX0dST1NTX01BUkdJTi4xMDAwLjEyLzMwLzIwMTYuLi5VU0QBAAAAeXs2bAMAAAAAAM1exQ7pyNsIYCaoHenI2wgpQ0lRLlRTRTo2MzI2LklRX05J</t>
  </si>
  <si>
    <t>X01BUkdJTi4xMDAwLjEyLzMxLzIwMTcBAAAAGVcEAAIAAAAENy43OQEIAAAABQAAAAExAQAAAAoxODc5NTk0OTQyAwAAAAI3OQIAAAAENDA5NAQAAAABMAcAAAAKMTIvMzEvMjAxNwgAAAAKMTIvMzEvMjAxNwkAAAABMM1exQ7pyNsIYCaoHenI2wg4Q0lRLk5BU0RBUUNNOlRPUk8uSVFfRUJJVERBX01BUkdJTi4xMDAwLjEyLzMxLzIwMTUuLi5VU0QBAAAAeXs2bAMAAAAAAM1exQ7pyNsIYCaoHenI2wgtQ0lRLlRTRTo2MzI2LklRX1JFVFVSTl9BU1NFVFMuMTAwMC4xMi8zMS8yMDE0AQAAABlXBAACAAAABTYuNTE2AQgAAAAFAAAAATEBAAAACjE3ODI0NDYzNTUDAAAAAjc5AgAAAAQ0MTc4BAAAAAEwBwAAAAoxMi8zMS8yMDE0CAAAAAkzLzMxLzIwMTQJAAAAATDUlsYO6cjbCGAmqB3pyNsIMUNJUS5UU0U6NjMyNi5JUV9UT1RBTF9ERUJUX0VRVUlUWS4xMDAwLjEyLzMxLzIwMTcBAAAAGVcEAAIAAAAHNjAuNjA2NAEIAAAABQAAAAExAQAAAAoxODc5NTk0OTQyAwAAAAI3OQIAAAAENDAzNAQAAAABMAcAAAAKMTIvMzEvMjAxNwgAAAAKMTIvMzEvMjAxNwkAAAABMNSWxg7pyNsIYCaoHenI2wguQ0lRLlNIU0U6NjAwMDMxLklRX0VCSVRfTUFSR0lOLjEwMDAuMTIvMzEvMjAxNwEAAAAvUFkAAgAAAAY5Ljg2NDIBCAAAAAUAAAABMQEAAAAKMTk1MjYyMDM4OQMAAAACMzICAAAABDQwNTMEAAAAATAHAAAACjEy</t>
  </si>
  <si>
    <t>LzMxLzIwMTcIAAAACjEyLzMxLzIwMTcJAAAAATDUlsYO6cjbCGAmqB3pyNsIMkNJUS5OU0VJOk0mTS5JUV9HUk9TU19NQVJHSU4uMTAwMC4xMi8zMS8yMDE5Li4uVVNEAQAAAEJnDQACAAAABzQyLjYwNTcBCAAAAAUAAAABMQEAAAAKMjA0NDk0MTQxMAMAAAACNzICAAAABDQwNzQEAAAAATAHAAAACjEyLzMxLzIwMTkIAAAACTMvMzEvMjAxOQkAAAABMNSWxg7pyNsIYCaoHenI2wgyQ0lRLk5ZU0U6Q0FULklRX0dST1NTX01BUkdJTi4xMDAwLjEyLzMxLzIwMTMuLi5VU0QBAAAAMvUDAAIAAAAGMjIuNzM2AQgAAAAFAAAAATEBAAAACjE3NzY0NDIxMDIDAAAAAzE2MAIAAAAENDA3NAQAAAABMAcAAAAKMTIvMzEvMjAxMwgAAAAKMTIvMzEvMjAxMwkAAAABMNSWxg7pyNsIYCaoHenI2wgxQ0lRLk5ZU0U6Q05ISS5JUV9FQklUREFfSU5ULjEwMDAuMTIvMzEvMjAxOC4uLlVTRAEAAABOYhkGAgAAAAkxMS42MjU5ODQBCAAAAAUAAAABMQEAAAAKMjA4Mjk0NzE3MAMAAAADMTYwAgAAAAQ0MTkwBAAAAAEwBwAAAAoxMi8zMS8yMDE4CAAAAAoxMi8zMS8yMDE4CQAAAAEw1JbGDunI2whgJqgd6cjbCDFDSVEuTllTRTpURVguSVFfVE9UQUxfREVCVF9FUVVJVFkuMTAwMC4xMi8zMS8yMDE1AQAAAA6zBAACAAAABzkzLjk4MDEBCAAAAAUAAAABMQEAAAAKMTg3NDgzMjY2MwMAAAADMTYwAgAAAAQ0MDM0BAAAAAEwBwAA</t>
  </si>
  <si>
    <t>AAoxMi8zMS8yMDE1CAAAAAoxMi8zMS8yMDE1CQAAAAEw1JbGDunI2whgJqgd6cjbCDNDSVEuTllTRTpURVguSVFfQ1VSUkVOVF9SQVRJTy4xMDAwLjEyLzMxLzIwMTQuLi5VU0QBAAAADrMEAAIAAAAIMi4wNDI2MDIBCAAAAAUAAAABMQEAAAAKMTgyOTU4MjA0NwMAAAADMTYwAgAAAAQ0MDMwBAAAAAEwBwAAAAoxMi8zMS8yMDE0CAAAAAoxMi8zMS8yMDE0CQAAAAEw1JbGDunI2whgJqgd6cjbCC5DSVEuTllTRTpDTkhJLklRX1JFVFVSTl9BU1NFVFMuMTAwMC4xMi8zMS8yMDIwAQAAAE5iGQYCAAAABjAuNjQ1MwEIAAAABQAAAAExAQAAAAstMjA1OTAxMjUzNgMAAAADMTYwAgAAAAQ0MTc4BAAAAAEwBwAAAAoxMi8zMS8yMDIwCAAAAAoxMi8zMS8yMDIwCQAAAAEw1JbGDunI2whgJqgd6cjbCC5DSVEuU0hTRTo2MDAwMzEuSVFfRUJJVF9NQVJHSU4uMTAwMC4xMi8zMS8yMDE0AQAAAC9QWQACAAAABTUuMTI0AQgAAAAFAAAAATEBAAAACjE3ODkwMDgxMzgDAAAAAjMyAgAAAAQ0MDUzBAAAAAEwBwAAAAoxMi8zMS8yMDE0CAAAAAoxMi8zMS8yMDE0CQAAAAEw1JbGDunI2whgJqgd6cjbCDFDSVEuTllTRTpERS5JUV9HUk9TU19NQVJHSU4uMTAwMC4xMi8zMS8yMDIyLi4uVVNEAQAAAIAPBAACAAAABzI3LjU1OTMBCAAAAAUAAAABMQEAAAALLTIwNjUzODg0NjgDAAAAAzE2MAIAAAAENDA3NAQAAAABMAcAAAAK</t>
  </si>
  <si>
    <t>MTIvMzEvMjAyMggAAAAKMTAvMzAvMjAyMgkAAAABMNSWxg7pyNsIYCaoHenI2wg1Q0lRLk5ZU0U6VEVYLklRX05FVF9ERUJUX0VCSVREQS4xMDAwLjEyLzMxLzIwMTMuLi5VU0QBAAAADrMEAAIAAAAIMi42NjkwNDgBCAAAAAUAAAABMQEAAAAKMTc3NzI3OTYxMwMAAAADMTYwAgAAAAQ0MTkzBAAAAAEwBwAAAAoxMi8zMS8yMDEzCAAAAAoxMi8zMS8yMDEzCQAAAAEw1JbGDunI2whgJqgd6cjbCC1DSVEuTllTRTpDQVQuSVFfUkVUVVJOX0VRVUlUWS4xMDAwLjEyLzMwLzIwMTYBAAAAMvUDAAIAAAAHMTUuOTEyNAEIAAAABQAAAAExAQAAAAoxODc0NTI0NDUzAwAAAAMxNjACAAAABDQxMjgEAAAAATAHAAAACjEyLzMwLzIwMTYIAAAACjEyLzMxLzIwMTUJAAAAATDUlsYO6cjbCGAmqB3pyNsIM0NJUS5UU0U6NjMyNi5JUV9DVVJSRU5UX1JBVElPLjEwMDAuMTIvMzAvMjAxNi4uLlVTRAEAAAAZVwQAAgAAAAgxLjg0NTMzMgEIAAAABQAAAAExAQAAAAoxODc5NTk0OTQ4AwAAAAI3OQIAAAAENDAzMAQAAAABMAcAAAAKMTIvMzAvMjAxNggAAAAKMTIvMzEvMjAxNQkAAAABMNSWxg7pyNsIYCaoHenI2wg0Q0lRLk5ZU0U6REUuSVFfTkVUX0RFQlRfRUJJVERBLjEwMDAuMTIvMzEvMjAxNC4uLlVTRAEAAACADwQAAgAAAAg1LjM1MjEzNwEIAAAABQAAAAExAQAAAAoxODIyOTY4Njg1AwAAAAMxNjACAAAABDQxOTME</t>
  </si>
  <si>
    <t>AAAAATAHAAAACjEyLzMxLzIwMTQIAAAACjEwLzMxLzIwMTQJAAAAATDUlsYO6cjbCGAmqB3pyNsILENJUS5OWVNFOkFHQ08uSVFfRUJJVF9NQVJHSU4uMTAwMC4xMi8zMS8yMDE3AQAAAE/YBAACAAAABjQuOTg4OAEIAAAABQAAAAExAQAAAAoyMDE4MzYwODIzAwAAAAMxNjACAAAABDQwNTMEAAAAATAHAAAACjEyLzMxLzIwMTcIAAAACjEyLzMxLzIwMTcJAAAAATDUlsYO6cjbCGAmqB3pyNsINkNJUS5OWVNFOkFHQ08uSVFfTkVUX0RFQlRfRUJJVERBLjEwMDAuMTIvMzEvMjAxOS4uLlVTRAEAAABP2AQAAgAAAAgxLjMwMzQ1NwEIAAAABQAAAAExAQAAAAstMjExMDQ1NzI4OAMAAAADMTYwAgAAAAQ0MTkzBAAAAAEwBwAAAAoxMi8zMS8yMDE5CAAAAAoxMi8zMS8yMDE5CQAAAAEw1JbGDunI2whgJqgd6cjbCCtDSVEuTlNFSTpNJk0uSVFfRUJJVF9NQVJHSU4uMTAwMC4xMi8zMC8yMDE2AQAAAEJnDQACAAAABzEwLjU5NzcBCAAAAAUAAAABMQEAAAAKMTg0OTE4MjI2MgMAAAACNzICAAAABDQwNTMEAAAAATAHAAAACjEyLzMwLzIwMTYIAAAACTMvMzEvMjAxNgkAAAABMNSWxg7pyNsIYCaoHenI2wgxQ0lRLlRTRTo2NTAxLklRX1RPVEFMX0RFQlRfRVFVSVRZLjEwMDAuMTIvMzAvMjAxNgEAAACbLQIAAgAAAAc4Ny4zNjg2AQgAAAAFAAAAATEBAAAACjE3OTc1NTQ0NTEDAAAAAjc5AgAAAAQ0MDM0BAAAAAEw</t>
  </si>
  <si>
    <t>BwAAAAoxMi8zMC8yMDE2CAAAAAkzLzMxLzIwMTYJAAAAATDUlsYO6cjbCGAmqB3pyNsIMkNJUS5OWVNFOkFHQ08uSVFfVE9UQUxfREVCVF9FUVVJVFkuMTAwMC4xMi8zMS8yMDE5AQAAAE/YBAACAAAABjUzLjQwOQEIAAAABQAAAAExAQAAAAstMjExMDQ1NzI4OAMAAAADMTYwAgAAAAQ0MDM0BAAAAAEwBwAAAAoxMi8zMS8yMDE5CAAAAAoxMi8zMS8yMDE5CQAAAAEw1JbGDunI2whgJqgd6cjbCClDSVEuTllTRTpBR0NPLklRX0FSX1RVUk5TLjEwMDAuMTIvMzEvMjAxOQEAAABP2AQAAgAAAAkxMC43NTg0NDgBCAAAAAUAAAABMQEAAAALLTIxMTA0NTcyODgDAAAAAzE2MAIAAAAENDAwMQQAAAABMAcAAAAKMTIvMzEvMjAxOQgAAAAKMTIvMzEvMjAxOQkAAAABMNSWxg7pyNsIYCaoHenI2wgvQ0lRLk5ZU0U6VEVYLklRX0lOVkVOVE9SWV9UVVJOUy4xMDAwLjEyLzMxLzIwMTgBAAAADrMEAAIAAAAHMy43NjUyMQEIAAAABQAAAAExAQAAAAoyMDc5OTY1MTI1AwAAAAMxNjACAAAABDQwODIEAAAAATAHAAAACjEyLzMxLzIwMTgIAAAACjEyLzMxLzIwMTgJAAAAATDUlsYO6cjbCGAmqB3pyNsILUNJUS5OQVNEQVFDTTpUT1JPLklRX0FSX1RVUk5TLjEwMDAuMTIvMzEvMjAxNwEAAAB5ezZsAwAAAAAA1JbGDunI2whgJqgd6cjbCCpDSVEuTllTRTpERS5JUV9BU1NFVF9UVVJOUy4xMDAwLjEyLzMxLzIwMjIBAAAA</t>
  </si>
  <si>
    <t>gA8EAAIAAAAIMC42MDM2NzIBCAAAAAUAAAABMQEAAAALLTIwNjUzODg0NjgDAAAAAzE2MAIAAAAENDE3NwQAAAABMAcAAAAKMTIvMzEvMjAyMggAAAAKMTAvMzAvMjAyMgkAAAABMNSWxg7pyNsIYCaoHenI2wgsQ0lRLk5ZU0U6Q05ISS5JUV9BU1NFVF9UVVJOUy4xMDAwLjEyLzMxLzIwMjEBAAAATmIZBgIAAAAHMC4zOTczMwEIAAAABQAAAAExAQAAAAstMjA1OTAxMjYwMwMAAAADMTYwAgAAAAQ0MTc3BAAAAAEwBwAAAAoxMi8zMS8yMDIxCAAAAAoxMi8zMS8yMDIxCQAAAAEw1JbGDunI2whgJqgd6cjbCChDSVEuVFNFOjYzMjYuSVFfQVJfVFVSTlMuMTAwMC4xMi8zMS8yMDE5AQAAABlXBAACAAAACDIuMDE2NjQ3AQgAAAAFAAAAATEBAAAACjIwODUyODgyMDEDAAAAAjc5AgAAAAQ0MDAxBAAAAAEwBwAAAAoxMi8zMS8yMDE5CAAAAAoxMi8zMS8yMDE5CQAAAAEw1JbGDunI2whgJqgd6cjbCClDSVEuTllTRTpBR0NPLklRX0FSX1RVUk5TLjEwMDAuMTIvMzEvMjAxMwEAAABP2AQAAgAAAAgxMS41NjY0OAEIAAAABQAAAAExAQAAAAoxNzc4MTg1MDg4AwAAAAMxNjACAAAABDQwMDEEAAAAATAHAAAACjEyLzMxLzIwMTMIAAAACjEyLzMxLzIwMTMJAAAAATDUlsYO6cjbCGAmqB3pyNsIMkNJUS5OWVNFOkNOSEkuSVFfVE9UQUxfREVCVF9FUVVJVFkuMTAwMC4xMi8zMS8yMDIwAQAAAE5iGQYCAAAACDUyNy45</t>
  </si>
  <si>
    <t>Nzc3AQgAAAAFAAAAATEBAAAACy0yMDU5MDEyNTM2AwAAAAMxNjACAAAABDQwMzQEAAAAATAHAAAACjEyLzMxLzIwMjAIAAAACjEyLzMxLzIwMjAJAAAAATDUlsYO6cjbCGAmqB3pyNsIM0NJUS5UU0U6NjMyNi5JUV9DVVJSRU5UX1JBVElPLjEwMDAuMTIvMzEvMjAyMC4uLlVTRAEAAAAZVwQAAgAAAAgxLjU5NjM1NgEIAAAABQAAAAExAQAAAAstMjEwNzcxNDAwOAMAAAACNzkCAAAABDQwMzAEAAAAATAHAAAACjEyLzMxLzIwMjAIAAAACjEyLzMxLzIwMjAJAAAAATDUlsYO6cjbCGAmqB3pyNsIKUNJUS5OWVNFOkNBVC5JUV9OSV9NQVJHSU4uMTAwMC4xMi8zMS8yMDE0AQAAADL1AwACAAAABjQuNDQzMwEIAAAABQAAAAExAQAAAAoxODI3ODY5MTY1AwAAAAMxNjACAAAABDQwOTQEAAAAATAHAAAACjEyLzMxLzIwMTQIAAAACjEyLzMxLzIwMTQJAAAAATDUlsYO6cjbCGAmqB3pyNsINUNJUS5OQVNEQVFDTTpUT1JPLklRX0VCSVREQV9JTlQuMTAwMC4xMi8zMS8yMDE1Li4uVVNEAQAAAHl7NmwDAAAAAADUlsYO6cjbCGAmqB3pyNsIMENJUS5TSFNFOjYwMDAzMS5JUV9SRVRVUk5fRVFVSVRZLjEwMDAuMTIvMzEvMjAyMQEAAAAvUFkAAgAAAAcxOS45NjE4AQgAAAAFAAAAATEBAAAACy0yMDUyNTU5NDc2AwAAAAIzMgIAAAAENDEyOAQAAAABMAcAAAAKMTIvMzEvMjAyMQgAAAAKMTIvMzEvMjAyMQkAAAABMNSW</t>
  </si>
  <si>
    <t>xg7pyNsIYCaoHenI2wgyQ0lRLk5ZU0U6QUdDTy5JUV9UT1RBTF9ERUJUX0VRVUlUWS4xMDAwLjEyLzMxLzIwMTcBAAAAT9gEAAIAAAAHNTUuNTEzMQEIAAAABQAAAAExAQAAAAoyMDE4MzYwODIzAwAAAAMxNjACAAAABDQwMzQEAAAAATAHAAAACjEyLzMxLzIwMTcIAAAACjEyLzMxLzIwMTcJAAAAATDUlsYO6cjbCGAmqB3pyNsIMENJUS5OU0VJOk0mTS5JUV9FQklUREFfSU5ULjEwMDAuMTIvMzEvMjAxNS4uLlVTRAEAAABCZw0AAgAAAAgyLjkyMTkxMgEIAAAABQAAAAExAQAAAAoxNzk5Mjk2NTcwAwAAAAI3MgIAAAAENDE5MAQAAAABMAcAAAAKMTIvMzEvMjAxNQgAAAAJMy8zMS8yMDE1CQAAAAEw1JbGDunI2whgJqgd6cjbCCtDSVEuTllTRTpDQVQuSVFfRUJJVF9NQVJHSU4uMTAwMC4xMi8zMS8yMDE0AQAAADL1AwACAAAABjYuODI0NAEIAAAABQAAAAExAQAAAAoxODI3ODY5MTY1AwAAAAMxNjACAAAABDQwNTMEAAAAATAHAAAACjEyLzMxLzIwMTQIAAAACjEyLzMxLzIwMTQJAAAAATDUlsYO6cjbCGAmqB3pyNsIM0NJUS5UU0U6NjMyNi5JUV9FQklUREFfTUFSR0lOLjEwMDAuMTIvMzEvMjAxOC4uLlVTRAEAAAAZVwQAAgAAAAcxMy4wMTE5AQgAAAAFAAAAATEBAAAACjIwMjMwNTYwOTcDAAAAAjc5AgAAAAQ0MDQ3BAAAAAEwBwAAAAoxMi8zMS8yMDE4CAAAAAoxMi8zMS8yMDE4CQAAAAEw1JbGDunI</t>
  </si>
  <si>
    <t>2whgJqgd6cjbCDVDSVEuVFNFOjYzMjYuSVFfTkVUX0RFQlRfRUJJVERBLjEwMDAuMTIvMzAvMjAxNi4uLlVTRAEAAAAZVwQAAgAAAAcyLjI5Mzg3AQgAAAAFAAAAATEBAAAACjE4Nzk1OTQ5NDgDAAAAAjc5AgAAAAQ0MTkzBAAAAAEwBwAAAAoxMi8zMC8yMDE2CAAAAAoxMi8zMS8yMDE1CQAAAAEw1JbGDunI2whgJqgd6cjbCDFDSVEuTllTRTpERS5JUV9HUk9TU19NQVJHSU4uMTAwMC4xMi8zMS8yMDE4Li4uVVNEAQAAAIAPBAACAAAABzI0LjA3NjgBCAAAAAUAAAABMQEAAAAKMjA3NTI0NzExOQMAAAADMTYwAgAAAAQ0MDc0BAAAAAEwBwAAAAoxMi8zMS8yMDE4CAAAAAoxMC8yOC8yMDE4CQAAAAEw1JbGDunI2whgJqgd6cjbCClDSVEuVFNFOjY1MDEuSVFfTklfTUFSR0lOLjEwMDAuMTIvMzEvMjAxNQEAAACbLQIAAgAAAAYyLjIyNDgBCAAAAAUAAAABMQEAAAAKMTc0NTI3MDY3MgMAAAACNzkCAAAABDQwOTQEAAAAATAHAAAACjEyLzMxLzIwMTUIAAAACTMvMzEvMjAxNQkAAAABMNSWxg7pyNsIYCaoHenI2wg2Q0lRLk5BU0RBUUNNOlRPUk8uSVFfVE9UQUxfREVCVF9FUVVJVFkuMTAwMC4xMi8zMS8yMDE3AQAAAHl7NmwDAAAAAADUlsYO6cjbCGAmqB3pyNsIMkNJUS5OU0VJOk0mTS5JUV9HUk9TU19NQVJHSU4uMTAwMC4xMi8zMS8yMDIxLi4uVVNEAQAAAEJnDQACAAAABzQ4LjI3NjQBCAAAAAUAAAAB</t>
  </si>
  <si>
    <t>MQEAAAALLTIwODk3NDQwMjADAAAAAjcyAgAAAAQ0MDc0BAAAAAEwBwAAAAoxMi8zMS8yMDIxCAAAAAkzLzMxLzIwMjEJAAAAATDUlsYO6cjbCGAmqB3pyNsIMkNJUS5TSFNFOjYwMDAzMS5JUV9JTlZFTlRPUllfVFVSTlMuMTAwMC4xMi8zMS8yMDE0AQAAAC9QWQACAAAACDIuNzEzMzI1AQgAAAAFAAAAATEBAAAACjE3ODkwMDgxMzgDAAAAAjMyAgAAAAQ0MDgyBAAAAAEwBwAAAAoxMi8zMS8yMDE0CAAAAAoxMi8zMS8yMDE0CQAAAAEw1JbGDunI2whgJqgd6cjbCDFDSVEuVFNFOjYzMjYuSVFfUVVJQ0tfUkFUSU8uMTAwMC4xMi8zMS8yMDE3Li4uVVNEAQAAABlXBAACAAAACDEuMjQ1NzI2AQgAAAAFAAAAATEBAAAACjE4Nzk1OTQ5NDIDAAAAAjc5AgAAAAQ0MTIxBAAAAAEwBwAAAAoxMi8zMS8yMDE3CAAAAAoxMi8zMS8yMDE3CQAAAAEw1JbGDunI2whgJqgd6cjbCClDSVEuVFNFOjY1MDEuSVFfTklfTUFSR0lOLjEwMDAuMTIvMzAvMjAxNgEAAACbLQIAAgAAAAYxLjcxNTYBCAAAAAUAAAABMQEAAAAKMTc5NzU1NDQ1MQMAAAACNzkCAAAABDQwOTQEAAAAATAHAAAACjEyLzMwLzIwMTYIAAAACTMvMzEvMjAxNgkAAAABMNSWxg7pyNsIYCaoHenI2wgtQ0lRLk5ZU0U6Q0FULklRX1JFVFVSTl9BU1NFVFMuMTAwMC4xMi8zMS8yMDIxAQAAADL1AwACAAAABjYuNDE5MgEIAAAABQAAAAExAQAAAAstMjA2MDg4</t>
  </si>
  <si>
    <t>MTk0MQMAAAADMTYwAgAAAAQ0MTc4BAAAAAEwBwAAAAoxMi8zMS8yMDIxCAAAAAoxMi8zMS8yMDIxCQAAAAEw1JbGDunI2whgJqgd6cjbCDJDSVEuVFNFOjYzMjYuSVFfR1JPU1NfTUFSR0lOLjEwMDAuMTIvMzEvMjAxNy4uLlVTRAEAAAAZVwQAAgAAAAcyOS4xNjQ1AQgAAAAFAAAAATEBAAAACjE4Nzk1OTQ5NDIDAAAAAjc5AgAAAAQ0MDc0BAAAAAEwBwAAAAoxMi8zMS8yMDE3CAAAAAoxMi8zMS8yMDE3CQAAAAEw1JbGDunI2whgJqgd6cjbCDNDSVEuTllTRTpBR0NPLklRX1RPVEFMX0RFQlRfQ0FQSVRBTC4xMDAwLjEyLzMxLzIwMTUBAAAAT9gEAAIAAAAHMzAuMDI3MQEIAAAABQAAAAExAQAAAAoxODc2NzM0NTQwAwAAAAMxNjACAAAABDQxODYEAAAAATAHAAAACjEyLzMxLzIwMTUIAAAACjEyLzMxLzIwMTUJAAAAATDUlsYO6cjbCGAmqB3pyNsIK0NJUS5UU0U6NjUwMS5JUV9FQklUX01BUkdJTi4xMDAwLjEyLzMwLzIwMTYBAAAAmy0CAAIAAAAFNi4zNDQBCAAAAAUAAAABMQEAAAAKMTc5NzU1NDQ1MQMAAAACNzkCAAAABDQwNTMEAAAAATAHAAAACjEyLzMwLzIwMTYIAAAACTMvMzEvMjAxNgkAAAABMNSWxg7pyNsIYCaoHenI2wguQ0lRLk5BU0RBUUNNOlRPUk8uSVFfTklfTUFSR0lOLjEwMDAuMTIvMzEvMjAxNwEAAAB5ezZsAwAAAAAA1JbGDunI2whgJqgd6cjbCCxDSVEuTllTRTpERS5JUV9SRVRV</t>
  </si>
  <si>
    <t>Uk5fRVFVSVRZLjEwMDAuMTIvMzEvMjAxOQEAAACADwQAAgAAAAcyOC42NTA1AQgAAAAFAAAAATEBAAAACy0yMTE2Nzg1MDY0AwAAAAMxNjACAAAABDQxMjgEAAAAATAHAAAACjEyLzMxLzIwMTkIAAAACTExLzMvMjAxOQkAAAABMNSWxg7pyNsIYCaoHenI2wgyQ0lRLk5ZU0U6QUdDTy5JUV9RVUlDS19SQVRJTy4xMDAwLjEyLzMxLzIwMTkuLi5VU0QBAAAAT9gEAAIAAAAIMC40Mjc1NjEBCAAAAAUAAAABMQEAAAALLTIxMTA0NTcyODgDAAAAAzE2MAIAAAAENDEyMQQAAAABMAcAAAAKMTIvMzEvMjAxOQgAAAAKMTIvMzEvMjAxOQkAAAABMNSWxg7pyNsIYCaoHenI2wgpQ0lRLk5ZU0U6Q05ISS5JUV9BUl9UVVJOUy4xMDAwLjEyLzMxLzIwMjIBAAAATmIZBgIAAAAKMTE4LjM1NzE0MgEIAAAABQAAAAExAQAAAAstMjA1OTAxMjU4NAMAAAADMTYwAgAAAAQ0MDAxBAAAAAEwBwAAAAoxMi8zMS8yMDIyCAAAAAoxMi8zMS8yMDIyCQAAAAEw1JbGDunI2whgJqgd6cjbCChDSVEuTllTRTpURVguSVFfQVJfVFVSTlMuMTAwMC4xMi8zMS8yMDIwAQAAAA6zBAACAAAABzcuMzY3NzQBCAAAAAUAAAABMQEAAAALLTIwNjE2MzE2MzgDAAAAAzE2MAIAAAAENDAwMQQAAAABMAcAAAAKMTIvMzEvMjAyMAgAAAAKMTIvMzEvMjAyMAkAAAABMNSWxg7pyNsIYCaoHenI2wgwQ0lRLk5ZU0U6QUdDTy5JUV9JTlZFTlRPUllfVFVS</t>
  </si>
  <si>
    <t>TlMuMTAwMC4xMi8zMS8yMDIwAQAAAE/YBAACAAAACDMuNDk5NjQyAQgAAAAFAAAAATEBAAAACy0yMDU5MDEyNTc3AwAAAAMxNjACAAAABDQwODIEAAAAATAHAAAACjEyLzMxLzIwMjAIAAAACjEyLzMxLzIwMjAJAAAAATDUlsYO6cjbCGAmqB3pyNsIKUNJUS5OWVNFOkFHQ08uSVFfQVJfVFVSTlMuMTAwMC4xMi8zMC8yMDE2AQAAAE/YBAACAAAACDguMjk0MjM1AQgAAAAFAAAAATEBAAAACjE4NzY3MzQ1NDADAAAAAzE2MAIAAAAENDAwMQQAAAABMAcAAAAKMTIvMzAvMjAxNggAAAAKMTIvMzEvMjAxNQkAAAABMNSWxg7pyNsIYCaoHenI2wgrQ0lRLlRTRTo2NTAxLklRX0FTU0VUX1RVUk5TLjEwMDAuMTIvMzEvMjAxOAEAAACbLQIAAgAAAAgwLjk0NzczNQEIAAAABQAAAAExAQAAAAoxOTY5OTAzMjkxAwAAAAI3OQIAAAAENDE3NwQAAAABMAcAAAAKMTIvMzEvMjAxOAgAAAAJMy8zMS8yMDE4CQAAAAEw1JbGDunI2whgJqgd6cjbCC9DSVEuTllTRTpURVguSVFfSU5WRU5UT1JZX1RVUk5TLjEwMDAuMTIvMzEvMjAyMgEAAAAOswQAAgAAAAYzLjkzNjQBCAAAAAUAAAABMQEAAAALLTIwNjE2MzE2MzkDAAAAAzE2MAIAAAAENDA4MgQAAAABMAcAAAAKMTIvMzEvMjAyMggAAAAKMTIvMzEvMjAyMgkAAAABMNSWxg7pyNsIYCaoHenI2wg0Q0lRLk5BU0RBUUNNOlRPUk8uSVFfSU5WRU5UT1JZX1RVUk5TLjEwMDAu</t>
  </si>
  <si>
    <t>MTIvMzEvMjAyMQEAAAB5ezZsAwAAAAAA1JbGDunI2whgJqgd6cjbCCdDSVEuTllTRTpERS5JUV9BUl9UVVJOUy4xMDAwLjEyLzMxLzIwMTgBAAAAgA8EAAIAAAAINy4yODUyMTgBCAAAAAUAAAABMQEAAAAKMjA3NTI0NzExOQMAAAADMTYwAgAAAAQ0MDAxBAAAAAEwBwAAAAoxMi8zMS8yMDE4CAAAAAoxMC8yOC8yMDE4CQAAAAEw1JbGDunI2whgJqgd6cjbCChDSVEuVFNFOjYzMjYuSVFfQVJfVFVSTlMuMTAwMC4xMi8zMC8yMDE2AQAAABlXBAADAAAAAADUlsYO6cjbCGAmqB3pyNsIK0NJUS5OWVNFOlRFWC5JUV9FQklUX01BUkdJTi4xMDAwLjEyLzMxLzIwMjEBAAAADrMEAAIAAAAGOC41NTk3AQgAAAAFAAAAATEBAAAACy0yMDYxNjMxNjI5AwAAAAMxNjACAAAABDQwNTMEAAAAATAHAAAACjEyLzMxLzIwMjEIAAAACjEyLzMxLzIwMjEJAAAAATDUlsYO6cjbCGAmqB3pyNsIM0NJUS5UU0U6NjMyNi5JUV9FQklUREFfTUFSR0lOLjEwMDAuMTIvMzEvMjAxMy4uLlVTRAEAAAAZVwQAAgAAAAcxMi41NjYyAQgAAAAFAAAAATEBAAAACjE3NDM1NjU3MjkDAAAAAjc5AgAAAAQ0MDQ3BAAAAAEwBwAAAAoxMi8zMS8yMDEzCAAAAAkzLzMxLzIwMTMJAAAAATDUlsYO6cjbCGAmqB3pyNsIMkNJUS5OQVNEQVFDTTpUT1JPLklRX1JFVFVSTl9FUVVJVFkuMTAwMC4xMi8zMS8yMDE3AQAAAHl7NmwDAAAAAADUlsYO6cjb</t>
  </si>
  <si>
    <t>CGAmqB3pyNsIK0NJUS5OU0VJOk0mTS5JUV9BU1NFVF9UVVJOUy4xMDAwLjEyLzMxLzIwMTQBAAAAQmcNAAIAAAAHMC44OTE5OQEIAAAABQAAAAExAQAAAAoxNzQ1NzI4NzYzAwAAAAI3MgIAAAAENDE3NwQAAAABMAcAAAAKMTIvMzEvMjAxNAgAAAAJMy8zMS8yMDE0CQAAAAEw1JbGDunI2whgJqgd6cjbCDBDSVEuTllTRTpERS5JUV9RVUlDS19SQVRJTy4xMDAwLjEyLzMxLzIwMTkuLi5VU0QBAAAAgA8EAAIAAAAHMS44MDk5MQEIAAAABQAAAAExAQAAAAstMjExNjc4NTA2NAMAAAADMTYwAgAAAAQ0MTIxBAAAAAEwBwAAAAoxMi8zMS8yMDE5CAAAAAkxMS8zLzIwMTkJAAAAATDUlsYO6cjbCGAmqB3pyNsILUNJUS5OU0VJOk0mTS5JUV9SRVRVUk5fQVNTRVRTLjEwMDAuMTIvMzEvMjAyMgEAAABCZw0AAgAAAAY0LjM4NzUBCAAAAAUAAAABMQEAAAALLTIwMzkwODI3ODQDAAAAAjcyAgAAAAQ0MTc4BAAAAAEwBwAAAAoxMi8zMS8yMDIyCAAAAAkzLzMxLzIwMjIJAAAAATDUlsYO6cjbCGAmqB3pyNsIM0NJUS5OU0VJOk0mTS5JUV9FQklUREFfTUFSR0lOLjEwMDAuMTIvMzEvMjAyMi4uLlVTRAEAAABCZw0AAgAAAAcxNS40NDAzAQgAAAAFAAAAATEBAAAACy0yMDM5MDgyNzg0AwAAAAI3MgIAAAAENDA0NwQAAAABMAcAAAAKMTIvMzEvMjAyMggAAAAJMy8zMS8yMDIyCQAAAAEw1JbGDunI2whgJqgd6cjbCDVD</t>
  </si>
  <si>
    <t>SVEuTllTRTpDQVQuSVFfTkVUX0RFQlRfRUJJVERBLjEwMDAuMTIvMzEvMjAxNC4uLlVTRAEAAAAy9QMAAgAAAAg0Ljc1OTEyOAEIAAAABQAAAAExAQAAAAoxODI3ODY5MTY1AwAAAAMxNjACAAAABDQxOTMEAAAAATAHAAAACjEyLzMxLzIwMTQIAAAACjEyLzMxLzIwMTQJAAAAATDUlsYO6cjbCGAmqB3pyNsILUNJUS5UU0U6NjUwMS5JUV9SRVRVUk5fRVFVSVRZLjEwMDAuMTIvMzEvMjAyMgEAAACbLQIAAgAAAAcxMy42NzIyAQgAAAAFAAAAATEBAAAACy0yMDg4ODIxNjcxAwAAAAI3OQIAAAAENDEyOAQAAAABMAcAAAAKMTIvMzEvMjAyMggAAAAJMy8zMS8yMDIyCQAAAAEw1JbGDunI2wj/7aYd6cjbCC5DSVEuTllTRTpBR0NPLklRX1JFVFVSTl9FUVVJVFkuMTAwMC4xMi8zMS8yMDE1AQAAAE/YBAACAAAABjguMjc1NgEIAAAABQAAAAExAQAAAAoxODc2NzM0NTQwAwAAAAMxNjACAAAABDQxMjgEAAAAATAHAAAACjEyLzMxLzIwMTUIAAAACjEyLzMxLzIwMTUJAAAAATDUlsYO6cjbCGAmqB3pyNsILENJUS5OWVNFOkNOSEkuSVFfRUJJVF9NQVJHSU4uMTAwMC4xMi8zMC8yMDE2AQAAAE5iGQYCAAAABjQuNjYxOQEIAAAABQAAAAExAQAAAAoxODc3NjA1MDI3AwAAAAMxNjACAAAABDQwNTMEAAAAATAHAAAACjEyLzMwLzIwMTYIAAAACjEyLzMxLzIwMTUJAAAAATDUlsYO6cjbCGAmqB3pyNsINENJUS5OWVNF</t>
  </si>
  <si>
    <t>OkRFLklRX05FVF9ERUJUX0VCSVREQS4xMDAwLjEyLzMxLzIwMTkuLi5VU0QBAAAAgA8EAAIAAAAHNi44Mzg5NwEIAAAABQAAAAExAQAAAAstMjExNjc4NTA2NAMAAAADMTYwAgAAAAQ0MTkzBAAAAAEwBwAAAAoxMi8zMS8yMDE5CAAAAAkxMS8zLzIwMTkJAAAAATDUlsYO6cjbCP/tph3pyNsILUNJUS5OWVNFOlRFWC5JUV9SRVRVUk5fRVFVSVRZLjEwMDAuMTIvMzEvMjAxMwEAAAAOswQAAgAAAAY4Ljk2ODcBCAAAAAUAAAABMQEAAAAKMTc3NzI3OTYxMwMAAAADMTYwAgAAAAQ0MTI4BAAAAAEwBwAAAAoxMi8zMS8yMDEzCAAAAAoxMi8zMS8yMDEzCQAAAAEw1JbGDunI2wj/7aYd6cjbCCtDSVEuTllTRTpDQVQuSVFfQVNTRVRfVFVSTlMuMTAwMC4xMi8zMS8yMDE1AQAAADL1AwACAAAABzAuNTc2NzQBCAAAAAUAAAABMQEAAAAKMTg3NDUyNDQ1MwMAAAADMTYwAgAAAAQ0MTc3BAAAAAEwBwAAAAoxMi8zMS8yMDE1CAAAAAoxMi8zMS8yMDE1CQAAAAEw1JbGDunI2wj/7aYd6cjbCDBDSVEuTllTRTpERS5JUV9UT1RBTF9ERUJUX0VRVUlUWS4xMDAwLjEyLzMxLzIwMTgBAAAAgA8EAAIAAAAIMzc2Ljg3NzQBCAAAAAUAAAABMQEAAAAKMjA3NTI0NzExOQMAAAADMTYwAgAAAAQ0MDM0BAAAAAEwBwAAAAoxMi8zMS8yMDE4CAAAAAoxMC8yOC8yMDE4CQAAAAEw1JbGDunI2wj/7aYd6cjbCC1DSVEuVFNFOjYzMjYu</t>
  </si>
  <si>
    <t>SVFfUkVUVVJOX0FTU0VUUy4xMDAwLjEyLzMwLzIwMTYBAAAAGVcEAAMAAAAAANSWxg7pyNsI/+2mHenI2wgtQ0lRLk5ZU0U6VEVYLklRX1JFVFVSTl9BU1NFVFMuMTAwMC4xMi8zMC8yMDE2AQAAAA6zBAACAAAABjMuNTIwMgEIAAAABQAAAAExAQAAAAoxODc0ODMyNjYzAwAAAAMxNjACAAAABDQxNzgEAAAAATAHAAAACjEyLzMwLzIwMTYIAAAACjEyLzMxLzIwMTUJAAAAATDUlsYO6cjbCP/tph3pyNsIM0NJUS5OWVNFOkNBVC5JUV9DVVJSRU5UX1JBVElPLjEwMDAuMTIvMzEvMjAxMy4uLlVTRAEAAAAy9QMAAgAAAAgxLjQwNDM2NgEIAAAABQAAAAExAQAAAAoxNzc2NDQyMTAyAwAAAAMxNjACAAAABDQwMzAEAAAAATAHAAAACjEyLzMxLzIwMTMIAAAACjEyLzMxLzIwMTMJAAAAATDUlsYO6cjbCP/tph3pyNsIM0NJUS5OWVNFOlRFWC5JUV9DVVJSRU5UX1JBVElPLjEwMDAuMTIvMzEvMjAyMS4uLlVTRAEAAAAOswQAAgAAAAcxLjk0Mjg1AQgAAAAFAAAAATEBAAAACy0yMDYxNjMxNjI5AwAAAAMxNjACAAAABDQwMzAEAAAAATAHAAAACjEyLzMxLzIwMjEIAAAACjEyLzMxLzIwMjEJAAAAATDUlsYO6cjbCP/tph3pyNsINUNJUS5TSFNFOjYwMDAzMS5JUV9HUk9TU19NQVJHSU4uMTAwMC4xMi8zMS8yMDIyLi4uVVNEAQAAAC9QWQACAAAABzI0LjU5MDgBCAAAAAUAAAABMQEAAAALLTIwNTI1NTk0NzQDAAAA</t>
  </si>
  <si>
    <t>AjMyAgAAAAQ0MDc0BAAAAAEwBwAAAAoxMi8zMS8yMDIyCAAAAAoxMi8zMS8yMDIyCQAAAAEw1JbGDunI2wj/7aYd6cjbCC5DSVEuTllTRTpBR0NPLklRX1JFVFVSTl9BU1NFVFMuMTAwMC4xMi8zMS8yMDIxAQAAAE/YBAACAAAABjcuMTg3NwEIAAAABQAAAAExAQAAAAstMjA1OTAxMjU0NQMAAAADMTYwAgAAAAQ0MTc4BAAAAAEwBwAAAAoxMi8zMS8yMDIxCAAAAAoxMi8zMS8yMDIxCQAAAAEw1JbGDunI2wj/7aYd6cjbCC5DSVEuTkFTREFRQ006VE9STy5JUV9OSV9NQVJHSU4uMTAwMC4xMi8zMS8yMDEzAQAAAHl7NmwDAAAAAADUlsYO6cjbCP/tph3pyNsIK0NJUS5OU0VJOk0mTS5JUV9FQklUX01BUkdJTi4xMDAwLjEyLzMxLzIwMjIBAAAAQmcNAAIAAAAHMTMuMTQ0NQEIAAAABQAAAAExAQAAAAstMjAzOTA4Mjc4NAMAAAACNzICAAAABDQwNTMEAAAAATAHAAAACjEyLzMxLzIwMjIIAAAACTMvMzEvMjAyMgkAAAABMNSWxg7pyNsI/+2mHenI2wgnQ0lRLk5ZU0U6REUuSVFfQVJfVFVSTlMuMTAwMC4xMi8zMS8yMDE0AQAAAIAPBAACAAAACDkuMjQyNzU4AQgAAAAFAAAAATEBAAAACjE4MjI5Njg2ODUDAAAAAzE2MAIAAAAENDAwMQQAAAABMAcAAAAKMTIvMzEvMjAxNAgAAAAKMTAvMzEvMjAxNAkAAAABMNSWxg7pyNsI/+2mHenI2wgyQ0lRLk5ZU0U6REUuSVFfQ1VSUkVOVF9SQVRJTy4xMDAwLjEyLzMx</t>
  </si>
  <si>
    <t>LzIwMTguLi5VU0QBAAAAgA8EAAIAAAAIMS45MzYzMzEBCAAAAAUAAAABMQEAAAAKMjA3NTI0NzExOQMAAAADMTYwAgAAAAQ0MDMwBAAAAAEwBwAAAAoxMi8zMS8yMDE4CAAAAAoxMC8yOC8yMDE4CQAAAAEw1JbGDunI2wj/7aYd6cjbCDNDSVEuVFNFOjY1MDEuSVFfRUJJVERBX01BUkdJTi4xMDAwLjEyLzMxLzIwMTcuLi5VU0QBAAAAmy0CAAIAAAAHMTAuMDk0MwEIAAAABQAAAAExAQAAAAoxOTYzMzE1OTAwAwAAAAI3OQIAAAAENDA0NwQAAAABMAcAAAAKMTIvMzEvMjAxNwgAAAAJMy8zMS8yMDE3CQAAAAEw1JbGDunI2wj/7aYd6cjbCDNDSVEuVFNFOjY1MDEuSVFfQ1VSUkVOVF9SQVRJTy4xMDAwLjEyLzMxLzIwMTUuLi5VU0QBAAAAmy0CAAIAAAAIMS4yMzA3NjQBCAAAAAUAAAABMQEAAAAKMTc0NTI3MDY3MgMAAAACNzkCAAAABDQwMzAEAAAAATAHAAAACjEyLzMxLzIwMTUIAAAACTMvMzEvMjAxNQkAAAABMNSWxg7pyNsI/+2mHenI2wg2Q0lRLk5ZU0U6QUdDTy5JUV9ORVRfREVCVF9FQklUREEuMTAwMC4xMi8zMC8yMDE2Li4uVVNEAQAAAE/YBAACAAAACDEuMjU5NjczAQgAAAAFAAAAATEBAAAACjE4NzY3MzQ1NDADAAAAAzE2MAIAAAAENDE5MwQAAAABMAcAAAAKMTIvMzAvMjAxNggAAAAKMTIvMzEvMjAxNQkAAAABMNSWxg7pyNsI/+2mHenI2wgzQ0lRLk5ZU0U6VEVYLklRX0NVUlJFTlRfUkFU</t>
  </si>
  <si>
    <t>SU8uMTAwMC4xMi8zMS8yMDEzLi4uVVNEAQAAAA6zBAACAAAACDIuMTEwMTY0AQgAAAAFAAAAATEBAAAACjE3NzcyNzk2MTMDAAAAAzE2MAIAAAAENDAzMAQAAAABMAcAAAAKMTIvMzEvMjAxMwgAAAAKMTIvMzEvMjAxMwkAAAABMNSWxg7pyNsI/+2mHenI2wgoQ0lRLk5ZU0U6REUuSVFfTklfTUFSR0lOLjEwMDAuMTIvMzEvMjAxOAEAAACADwQAAgAAAAY2LjM0NTQBCAAAAAUAAAABMQEAAAAKMjA3NTI0NzExOQMAAAADMTYwAgAAAAQ0MDk0BAAAAAEwBwAAAAoxMi8zMS8yMDE4CAAAAAoxMC8yOC8yMDE4CQAAAAEw1JbGDunI2wj/7aYd6cjbCCxDSVEuTllTRTpBR0NPLklRX0VCSVRfTUFSR0lOLjEwMDAuMTIvMzEvMjAxMwEAAABP2AQAAgAAAAY4LjM0OTkBCAAAAAUAAAABMQEAAAAKMTc3ODE4NTA4OAMAAAADMTYwAgAAAAQ0MDUzBAAAAAEwBwAAAAoxMi8zMS8yMDEzCAAAAAoxMi8zMS8yMDEzCQAAAAEw1JbGDunI2wj/7aYd6cjbCDZDSVEuU0hTRTo2MDAwMzEuSVFfQ1VSUkVOVF9SQVRJTy4xMDAwLjEyLzMxLzIwMTcuLi5VU0QBAAAAL1BZAAIAAAAIMS41NzU0MzIBCAAAAAUAAAABMQEAAAAKMTk1MjYyMDM4OQMAAAACMzICAAAABDQwMzAEAAAAATAHAAAACjEyLzMxLzIwMTcIAAAACjEyLzMxLzIwMTcJAAAAATDUlsYO6cjbCP/tph3pyNsIKkNJUS5OWVNFOkRFLklRX0VCSVRfTUFSR0lOLjEwMDAu</t>
  </si>
  <si>
    <t>MTIvMzEvMjAyMQEAAACADwQAAgAAAAcxOC4wMDI0AQgAAAAFAAAAATEBAAAACy0yMDY1Mzg4NDk1AwAAAAMxNjACAAAABDQwNTMEAAAAATAHAAAACjEyLzMxLzIwMjEIAAAACjEwLzMxLzIwMjEJAAAAATDUlsYO6cjbCP/tph3pyNsINUNJUS5UU0U6NjUwMS5JUV9ORVRfREVCVF9FQklUREEuMTAwMC4xMi8zMS8yMDIyLi4uVVNEAQAAAJstAgACAAAACDEuNDcyODczAQgAAAAFAAAAATEBAAAACy0yMDg4ODIxNjcxAwAAAAI3OQIAAAAENDE5MwQAAAABMAcAAAAKMTIvMzEvMjAyMggAAAAJMy8zMS8yMDIyCQAAAAEw1JbGDunI2wj/7aYd6cjbCDNDSVEuTlNFSTpNJk0uSVFfRUJJVERBX01BUkdJTi4xMDAwLjEyLzMxLzIwMTkuLi5VU0QBAAAAQmcNAAIAAAAHMTQuMDk1NAEIAAAABQAAAAExAQAAAAoyMDQ0OTQxNDEwAwAAAAI3MgIAAAAENDA0NwQAAAABMAcAAAAKMTIvMzEvMjAxOQgAAAAJMy8zMS8yMDE5CQAAAAEw1JbGDunI2wj/7aYd6cjbCDBDSVEuU0hTRTo2MDAwMzEuSVFfUkVUVVJOX0FTU0VUUy4xMDAwLjEyLzMxLzIwMjABAAAAL1BZAAIAAAAFOS43MzQBCAAAAAUAAAABMQEAAAALLTIxMDIwODEwMTcDAAAAAjMyAgAAAAQ0MTc4BAAAAAEwBwAAAAoxMi8zMS8yMDIwCAAAAAoxMi8zMS8yMDIwCQAAAAEw1JbGDunI2wj/7aYd6cjbCDVDSVEuTkFTREFRQ006VE9STy5JUV9FQklUREFfSU5ULjEw</t>
  </si>
  <si>
    <t>MDAuMTIvMzEvMjAyMC4uLlVTRAEAAAB5ezZsAwAAAAAA1JbGDunI2wj/7aYd6cjbCDFDSVEuTllTRTpURVguSVFfUVVJQ0tfUkFUSU8uMTAwMC4xMi8zMS8yMDE1Li4uVVNEAQAAAA6zBAACAAAACDAuNzY1OTM5AQgAAAAFAAAAATEBAAAACjE4NzQ4MzI2NjMDAAAAAzE2MAIAAAAENDEyMQQAAAABMAcAAAAKMTIvMzEvMjAxNQgAAAAKMTIvMzEvMjAxNQkAAAABMNSWxg7pyNsI/+2mHenI2wg2Q0lRLk5BU0RBUUNNOlRPUk8uSVFfUVVJQ0tfUkFUSU8uMTAwMC4xMi8zMS8yMDIyLi4uVVNEAQAAAHl7NmwCAAAACDguMDM3Mzk2AQgAAAAFAAAAATEBAAAACy0yMDMzMzQ2OTAwAwAAAAMxNjACAAAABDQxMjEEAAAAATAHAAAACjEyLzMxLzIwMjIIAAAACjEyLzMxLzIwMjIJAAAAATDUlsYO6cjbCP/tph3pyNsIKENJUS5OWVNFOlRFWC5JUV9BUl9UVVJOUy4xMDAwLjEyLzMxLzIwMTUBAAAADrMEAAIAAAAINS42MTE3NzgBCAAAAAUAAAABMQEAAAAKMTg3NDgzMjY2MwMAAAADMTYwAgAAAAQ0MDAxBAAAAAEwBwAAAAoxMi8zMS8yMDE1CAAAAAoxMi8zMS8yMDE1CQAAAAEw1JbGDunI2wj/7aYd6cjbCC9DSVEuTllTRTpURVguSVFfSU5WRU5UT1JZX1RVUk5TLjEwMDAuMTIvMzEvMjAxNAEAAAAOswQAAgAAAAgyLjg4MzU3NQEIAAAABQAAAAExAQAAAAoxODI5NTgyMDQ3AwAAAAMxNjACAAAABDQwODIEAAAAATAH</t>
  </si>
  <si>
    <t>AAAACjEyLzMxLzIwMTQIAAAACjEyLzMxLzIwMTQJAAAAATDUlsYO6cjbCP/tph3pyNsIK0NJUS5OU0VJOk0mTS5JUV9FQklUX01BUkdJTi4xMDAwLjEyLzMxLzIwMTQBAAAAQmcNAAIAAAAHMTEuNDM4MgEIAAAABQAAAAExAQAAAAoxNzQ1NzI4NzYzAwAAAAI3MgIAAAAENDA1MwQAAAABMAcAAAAKMTIvMzEvMjAxNAgAAAAJMy8zMS8yMDE0CQAAAAEw1JbGDunI2wj/7aYd6cjbCClDSVEuVFNFOjYzMjYuSVFfTklfTUFSR0lOLjEwMDAuMTIvMzEvMjAyMgEAAAAZVwQAAgAAAAY1LjgzMDMBCAAAAAUAAAABMQEAAAALLTIwNTU2MTY0MzQDAAAAAjc5AgAAAAQ0MDk0BAAAAAEwBwAAAAoxMi8zMS8yMDIyCAAAAAoxMi8zMS8yMDIyCQAAAAEw1JbGDunI2wj/7aYd6cjbCDVDSVEuTlNFSTpNJk0uSVFfTkVUX0RFQlRfRUJJVERBLjEwMDAuMTIvMzEvMjAxNC4uLlVTRAEAAABCZw0AAgAAAAgyLjYwMzMxNAEIAAAABQAAAAExAQAAAAoxNzQ1NzI4NzYzAwAAAAI3MgIAAAAENDE5MwQAAAABMAcAAAAKMTIvMzEvMjAxNAgAAAAJMy8zMS8yMDE0CQAAAAEw1JbGDunI2wj/7aYd6cjbCDBDSVEuU0hTRTo2MDAwMzEuSVFfUkVUVVJOX0VRVUlUWS4xMDAwLjEyLzMwLzIwMTYBAAAAL1BZAAIAAAAGMC4wMTg0AQgAAAAFAAAAATEBAAAACjE4Mzg1MzkwNTcDAAAAAjMyAgAAAAQ0MTI4BAAAAAEwBwAAAAoxMi8zMC8yMDE2</t>
  </si>
  <si>
    <t>CAAAAAoxMi8zMS8yMDE1CQAAAAEw1JbGDunI2wj/7aYd6cjbCDhDSVEuTkFTREFRQ006VE9STy5JUV9DVVJSRU5UX1JBVElPLjEwMDAuMTIvMzEvMjAxOC4uLlVTRAEAAAB5ezZsAwAAAAAA1JbGDunI2wj/7aYd6cjbCCtDSVEuTlNFSTpNJk0uSVFfRUJJVF9NQVJHSU4uMTAwMC4xMi8zMS8yMDE3AQAAAEJnDQACAAAABzEwLjMyNjUBCAAAAAUAAAABMQEAAAAKMTg5NTQ2NTQzNwMAAAACNzICAAAABDQwNTMEAAAAATAHAAAACjEyLzMxLzIwMTcIAAAACTMvMzEvMjAxNwkAAAABMNSWxg7pyNsI/+2mHenI2wgzQ0lRLlNIU0U6NjAwMDMxLklRX0VCSVREQV9JTlQuMTAwMC4xMi8zMC8yMDE2Li4uVVNEAQAAAC9QWQACAAAACDMuMzExNzM5AQgAAAAFAAAAATEBAAAACjE4Mzg1MzkwNTcDAAAAAjMyAgAAAAQ0MTkwBAAAAAEwBwAAAAoxMi8zMC8yMDE2CAAAAAoxMi8zMS8yMDE1CQAAAAEw1JbGDunI2wj/7aYd6cjbCCtDSVEuTllTRTpURVguSVFfRUJJVF9NQVJHSU4uMTAwMC4xMi8zMS8yMDE4AQAAAA6zBAACAAAABjguMDMzNwEIAAAABQAAAAExAQAAAAoyMDc5OTY1MTI1AwAAAAMxNjACAAAABDQwNTMEAAAAATAHAAAACjEyLzMxLzIwMTgIAAAACjEyLzMxLzIwMTgJAAAAATDUlsYO6cjbCP/tph3pyNsIK0NJUS5TSFNFOjYwMDAzMS5JUV9BUl9UVVJOUy4xMDAwLjEyLzMxLzIwMjIBAAAAL1BZAAIAAAAH</t>
  </si>
  <si>
    <t>Mi43MDU0OQEIAAAABQAAAAExAQAAAAstMjA1MjU1OTQ3NAMAAAACMzICAAAABDQwMDEEAAAAATAHAAAACjEyLzMxLzIwMjIIAAAACjEyLzMxLzIwMjIJAAAAATDUlsYO6cjbCP/tph3pyNsIMENJUS5OWVNFOkFHQ08uSVFfSU5WRU5UT1JZX1RVUk5TLjEwMDAuMTIvMzEvMjAyMQEAAABP2AQAAgAAAAgzLjc1MDM1NQEIAAAABQAAAAExAQAAAAstMjA1OTAxMjU0NQMAAAADMTYwAgAAAAQ0MDgyBAAAAAEwBwAAAAoxMi8zMS8yMDIxCAAAAAoxMi8zMS8yMDIxCQAAAAEw1JbGDunI2wj/7aYd6cjbCC1DSVEuTkFTREFRQ006VE9STy5JUV9BUl9UVVJOUy4xMDAwLjEyLzMxLzIwMjIBAAAAeXs2bAIAAAAJMTUuMjAzMjAzAQgAAAAFAAAAATEBAAAACy0yMDMzMzQ2OTAwAwAAAAMxNjACAAAABDQwMDEEAAAAATAHAAAACjEyLzMxLzIwMjIIAAAACjEyLzMxLzIwMjIJAAAAATDUlsYO6cjbCP/tph3pyNsIKENJUS5OU0VJOk0mTS5JUV9BUl9UVVJOUy4xMDAwLjEyLzMxLzIwMjABAAAAQmcNAAIAAAAIOS41NzI0MDUBCAAAAAUAAAABMQEAAAALLTIxNDM4MjMxNzUDAAAAAjcyAgAAAAQ0MDAxBAAAAAEwBwAAAAoxMi8zMS8yMDIwCAAAAAkzLzMxLzIwMjAJAAAAATDUlsYO6cjbCP/tph3pyNsILENJUS5OWVNFOkFHQ08uSVFfQVNTRVRfVFVSTlMuMTAwMC4xMi8zMC8yMDE2AQAAAE/YBAACAAAACDEuMDc3MDI3AQgA</t>
  </si>
  <si>
    <t>AAAFAAAAATEBAAAACjE4NzY3MzQ1NDADAAAAAzE2MAIAAAAENDE3NwQAAAABMAcAAAAKMTIvMzAvMjAxNggAAAAKMTIvMzEvMjAxNQkAAAABMNSWxg7pyNsI/+2mHenI2wgsQ0lRLk5ZU0U6QUdDTy5JUV9BU1NFVF9UVVJOUy4xMDAwLjEyLzMxLzIwMTkBAAAAT9gEAAIAAAAIMS4xNzUyNjgBCAAAAAUAAAABMQEAAAALLTIxMTA0NTcyODgDAAAAAzE2MAIAAAAENDE3NwQAAAABMAcAAAAKMTIvMzEvMjAxOQgAAAAKMTIvMzEvMjAxOQkAAAABMNSWxg7pyNsI/+2mHenI2wgyQ0lRLlNIU0U6NjAwMDMxLklRX0lOVkVOVE9SWV9UVVJOUy4xMDAwLjEyLzMxLzIwMjABAAAAL1BZAAIAAAAINC4xODc5MTYBCAAAAAUAAAABMQEAAAALLTIxMDIwODEwMTcDAAAAAjMyAgAAAAQ0MDgyBAAAAAEwBwAAAAoxMi8zMS8yMDIwCAAAAAoxMi8zMS8yMDIwCQAAAAEw1JbGDunI2wj/7aYd6cjbCCtDSVEuTllTRTpURVguSVFfQVNTRVRfVFVSTlMuMTAwMC4xMi8zMC8yMDE2AQAAAA6zBAACAAAABzAuODcwMDEBCAAAAAUAAAABMQEAAAAKMTg3NDgzMjY2MwMAAAADMTYwAgAAAAQ0MTc3BAAAAAEwBwAAAAoxMi8zMC8yMDE2CAAAAAoxMi8zMS8yMDE1CQAAAAEw1JbGDunI2wj/7aYd6cjbCDRDSVEuTkFTREFRQ006VE9STy5JUV9JTlZFTlRPUllfVFVSTlMuMTAwMC4xMi8zMS8yMDE3AQAAAHl7NmwDAAAAAADUlsYO6cjbCP/t</t>
  </si>
  <si>
    <t>ph3pyNsIK0NJUS5UU0U6NjUwMS5JUV9BU1NFVF9UVVJOUy4xMDAwLjEyLzMxLzIwMTkBAAAAmy0CAAIAAAAHMC45NjA4OAEIAAAABQAAAAExAQAAAAoyMDYyOTM4MDIzAwAAAAI3OQIAAAAENDE3NwQAAAABMAcAAAAKMTIvMzEvMjAxOQgAAAAJMy8zMS8yMDE5CQAAAAEw1JbGDunI2wj/7aYd6cjbCCtDSVEuTllTRTpURVguSVFfQVNTRVRfVFVSTlMuMTAwMC4xMi8zMS8yMDIyAQAAAA6zBAACAAAACDEuNDc3MDk2AQgAAAAFAAAAATEBAAAACy0yMDYxNjMxNjM5AwAAAAMxNjACAAAABDQxNzcEAAAAATAHAAAACjEyLzMxLzIwMjIIAAAACjEyLzMxLzIwMjIJAAAAATDUlsYO6cjbCP/tph3pyNsIK0NJUS5UU0U6NjMyNi5JUV9BU1NFVF9UVVJOUy4xMDAwLjEyLzMxLzIwMTkBAAAAGVcEAAIAAAAIMC42MzYzMDUBCAAAAAUAAAABMQEAAAAKMjA4NTI4ODIwMQMAAAACNzkCAAAABDQxNzcEAAAAATAHAAAACjEyLzMxLzIwMTkIAAAACjEyLzMxLzIwMTkJAAAAATDUlsYO6cjbCP/tph3pyNsIK0NJUS5OU0VJOk0mTS5JUV9FQklUX01BUkdJTi4xMDAwLjEyLzMxLzIwMTkBAAAAQmcNAAIAAAAHMTEuNDg3MwEIAAAABQAAAAExAQAAAAoyMDQ0OTQxNDEwAwAAAAI3MgIAAAAENDA1MwQAAAABMAcAAAAKMTIvMzEvMjAxOQgAAAAJMy8zMS8yMDE5CQAAAAEw1JbGDunI2wj/7aYd6cjbCC1DSVEuVFNFOjYzMjYuSVFf</t>
  </si>
  <si>
    <t>UkVUVVJOX0FTU0VUUy4xMDAwLjEyLzMxLzIwMTcBAAAAGVcEAAIAAAAGNC41MjEzAQgAAAAFAAAAATEBAAAACjE4Nzk1OTQ5NDIDAAAAAjc5AgAAAAQ0MTc4BAAAAAEwBwAAAAoxMi8zMS8yMDE3CAAAAAoxMi8zMS8yMDE3CQAAAAEw1JbGDunI2wj/7aYd6cjbCDZDSVEuU0hTRTo2MDAwMzEuSVFfRUJJVERBX01BUkdJTi4xMDAwLjEyLzMxLzIwMjAuLi5VU0QBAAAAL1BZAAIAAAAHMTkuNDU2NwEIAAAABQAAAAExAQAAAAstMjEwMjA4MTAxNwMAAAACMzICAAAABDQwNDcEAAAAATAHAAAACjEyLzMxLzIwMjAIAAAACjEyLzMxLzIwMjAJAAAAATDUlsYO6cjbCP/tph3pyNsIMkNJUS5OWVNFOkRFLklRX0VCSVREQV9NQVJHSU4uMTAwMC4xMi8zMC8yMDE2Li4uVVNEAQAAAIAPBAACAAAABzE0LjM1ODMBCAAAAAUAAAABMQEAAAAKMTkzNjAwNDk3OAMAAAADMTYwAgAAAAQ0MDQ3BAAAAAEwBwAAAAoxMi8zMC8yMDE2CAAAAAoxMC8zMC8yMDE2CQAAAAEw1JbGDunI2wj/7aYd6cjbCC1DSVEuVFNFOjY1MDEuSVFfUkVUVVJOX0FTU0VUUy4xMDAwLjEyLzMxLzIwMjIBAAAAmy0CAAIAAAAFMy41ODUBCAAAAAUAAAABMQEAAAALLTIwODg4MjE2NzEDAAAAAjc5AgAAAAQ0MTc4BAAAAAEwBwAAAAoxMi8zMS8yMDIyCAAAAAkzLzMxLzIwMjIJAAAAATDUlsYO6cjbCP/tph3pyNsIMENJUS5TSFNFOjYwMDAzMS5JUV9S</t>
  </si>
  <si>
    <t>RVRVUk5fRVFVSVRZLjEwMDAuMTIvMzEvMjAyMgEAAAAvUFkAAgAAAAY2LjcxOTIBCAAAAAUAAAABMQEAAAALLTIwNTI1NTk0NzQDAAAAAjMyAgAAAAQ0MTI4BAAAAAEwBwAAAAoxMi8zMS8yMDIyCAAAAAoxMi8zMS8yMDIyCQAAAAEw1JbGDunI2wj/7aYd6cjbCDBDSVEuU0hTRTo2MDAwMzEuSVFfUkVUVVJOX0FTU0VUUy4xMDAwLjEyLzMwLzIwMTYBAAAAL1BZAAIAAAAGMS4xNDAzAQgAAAAFAAAAATEBAAAACjE4Mzg1MzkwNTcDAAAAAjMyAgAAAAQ0MTc4BAAAAAEwBwAAAAoxMi8zMC8yMDE2CAAAAAoxMi8zMS8yMDE1CQAAAAEw1JbGDunI2wj/7aYd6cjbCDNDSVEuTlNFSTpNJk0uSVFfQ1VSUkVOVF9SQVRJTy4xMDAwLjEyLzMxLzIwMTQuLi5VU0QBAAAAQmcNAAIAAAAIMS40MzY3NDgBCAAAAAUAAAABMQEAAAAKMTc0NTcyODc2MwMAAAACNzICAAAABDQwMzAEAAAAATAHAAAACjEyLzMxLzIwMTQIAAAACTMvMzEvMjAxNAkAAAABMNSWxg7pyNsI/+2mHenI2wgwQ0lRLk5ZU0U6VEVYLklRX0VCSVREQV9JTlQuMTAwMC4xMi8zMS8yMDE4Li4uVVNEAQAAAA6zBAACAAAACDUuODA0OTQ1AQgAAAAFAAAAATEBAAAACjIwNzk5NjUxMjUDAAAAAzE2MAIAAAAENDE5MAQAAAABMAcAAAAKMTIvMzEvMjAxOAgAAAAKMTIvMzEvMjAxOAkAAAABMNSWxg7pyNsI/+2mHenI2wgtQ0lRLk5ZU0U6VEVYLklRX1JFVFVS</t>
  </si>
  <si>
    <t>Tl9FUVVJVFkuMTAwMC4xMi8zMS8yMDE5AQAAAA6zBAACAAAABjIzLjM4NwEIAAAABQAAAAExAQAAAAstMjExMjYxMzI0NQMAAAADMTYwAgAAAAQ0MTI4BAAAAAEwBwAAAAoxMi8zMS8yMDE5CAAAAAoxMi8zMS8yMDE5CQAAAAEw1JbGDunI2wj/7aYd6cjbCDVDSVEuVFNFOjYzMjYuSVFfTkVUX0RFQlRfRUJJVERBLjEwMDAuMTIvMzEvMjAyMC4uLlVTRAEAAAAZVwQAAgAAAAgyLjY5NjA2NwEIAAAABQAAAAExAQAAAAstMjEwNzcxNDAwOAMAAAACNzkCAAAABDQxOTMEAAAAATAHAAAACjEyLzMxLzIwMjAIAAAACjEyLzMxLzIwMjAJAAAAATDUlsYO6cjbCP/tph3pyNsILENJUS5OWVNFOkFHQ08uSVFfRUJJVF9NQVJHSU4uMTAwMC4xMi8zMS8yMDE5AQAAAE/YBAACAAAABjUuNzg3OAEIAAAABQAAAAExAQAAAAstMjExMDQ1NzI4OAMAAAADMTYwAgAAAAQ0MDUzBAAAAAEwBwAAAAoxMi8zMS8yMDE5CAAAAAoxMi8zMS8yMDE5CQAAAAEw1JbGDunI2wj/7aYd6cjbCDJDSVEuTllTRTpURVguSVFfVE9UQUxfREVCVF9DQVBJVEFMLjEwMDAuMTIvMzEvMjAxNAEAAAAOswQAAgAAAAc0Ni43MzA1AQgAAAAFAAAAATEBAAAACjE4Mjk1ODIwNDcDAAAAAzE2MAIAAAAENDE4NgQAAAABMAcAAAAKMTIvMzEvMjAxNAgAAAAKMTIvMzEvMjAxNAkAAAABMNSWxg7pyNsI/+2mHenI2wgrQ0lRLk5ZU0U6Q0FULklRX0VCSVRf</t>
  </si>
  <si>
    <t>TUFSR0lOLjEwMDAuMTIvMzEvMjAyMgEAAAAy9QMAAgAAAAcxNi40MTY3AQgAAAAFAAAAATEBAAAACy0yMDYwODgxOTM3AwAAAAMxNjACAAAABDQwNTMEAAAAATAHAAAACjEyLzMxLzIwMjIIAAAACjEyLzMxLzIwMjIJAAAAATDUlsYO6cjbCP/tph3pyNsIMkNJUS5OWVNFOkFHQ08uSVFfVE9UQUxfREVCVF9FUVVJVFkuMTAwMC4xMi8zMS8yMDIxAQAAAE/YBAACAAAABzQ4LjU0MjMBCAAAAAUAAAABMQEAAAALLTIwNTkwMTI1NDUDAAAAAzE2MAIAAAAENDAzNAQAAAABMAcAAAAKMTIvMzEvMjAyMQgAAAAKMTIvMzEvMjAyMQkAAAABMNSWxg7pyNsI/+2mHenI2wgxQ0lRLk5ZU0U6Q0FULklRX1RPVEFMX0RFQlRfRVFVSVRZLjEwMDAuMTIvMzAvMjAxNgEAAAAy9QMAAgAAAAgyNTUuNDA0NwEIAAAABQAAAAExAQAAAAoxODc0NTI0NDUzAwAAAAMxNjACAAAABDQwMzQEAAAAATAHAAAACjEyLzMwLzIwMTYIAAAACjEyLzMxLzIwMTUJAAAAATDUlsYO6cjbCP/tph3pyNsIMUNJUS5OWVNFOlRFWC5JUV9UT1RBTF9ERUJUX0VRVUlUWS4xMDAwLjEyLzMwLzIwMTYBAAAADrMEAAIAAAAHOTMuOTgwMQEIAAAABQAAAAExAQAAAAoxODc0ODMyNjYzAwAAAAMxNjACAAAABDQwMzQEAAAAATAHAAAACjEyLzMwLzIwMTYIAAAACjEyLzMxLzIwMTUJAAAAATDUlsYO6cjbCP/tph3pyNsIMUNJUS5OWVNFOlRFWC5JUV9RVUlD</t>
  </si>
  <si>
    <t>S19SQVRJTy4xMDAwLjEyLzMwLzIwMTYuLi5VU0QBAAAADrMEAAIAAAAIMC43NjU5MzkBCAAAAAUAAAABMQEAAAAKMTg3NDgzMjY2MwMAAAADMTYwAgAAAAQ0MTIxBAAAAAEwBwAAAAoxMi8zMC8yMDE2CAAAAAoxMi8zMS8yMDE1CQAAAAEw1JbGDunI2wj/7aYd6cjbCDJDSVEuVFNFOjYzMjYuSVFfR1JPU1NfTUFSR0lOLjEwMDAuMTIvMzAvMjAxNi4uLlVTRAEAAAAZVwQAAgAAAAczMS43MDkyAQgAAAAFAAAAATEBAAAACjE4Nzk1OTQ5NDgDAAAAAjc5AgAAAAQ0MDc0BAAAAAEwBwAAAAoxMi8zMC8yMDE2CAAAAAoxMi8zMS8yMDE1CQAAAAEw1JbGDunI2wj/7aYd6cjbCCtDSVEuVFNFOjY1MDEuSVFfQVNTRVRfVFVSTlMuMTAwMC4xMi8zMS8yMDE0AQAAAJstAgACAAAABzAuOTI0NjkBCAAAAAUAAAABMQEAAAAKMTc0NTI3MDU0NAMAAAACNzkCAAAABDQxNzcEAAAAATAHAAAACjEyLzMxLzIwMTQIAAAACTMvMzEvMjAxNAkAAAABMNSWxg7pyNsI/+2mHenI2wg1Q0lRLlRTRTo2MzI2LklRX05FVF9ERUJUX0VCSVREQS4xMDAwLjEyLzMxLzIwMTMuLi5VU0QBAAAAGVcEAAIAAAAIMi43MjE1MTQBCAAAAAUAAAABMQEAAAAKMTc0MzU2NTcyOQMAAAACNzkCAAAABDQxOTMEAAAAATAHAAAACjEyLzMxLzIwMTMIAAAACTMvMzEvMjAxMwkAAAABMNSWxg7pyNsI/+2mHenI2wgwQ0lRLk5TRUk6TSZNLklRX0VCSVRE</t>
  </si>
  <si>
    <t>QV9JTlQuMTAwMC4xMi8zMS8yMDE3Li4uVVNEAQAAAEJnDQACAAAACDMuMDU5OTExAQgAAAAFAAAAATEBAAAACjE4OTU0NjU0MzcDAAAAAjcyAgAAAAQ0MTkwBAAAAAEwBwAAAAoxMi8zMS8yMDE3CAAAAAkzLzMxLzIwMTcJAAAAATDUlsYO6cjbCP/tph3pyNsILUNJUS5UU0U6NjMyNi5JUV9SRVRVUk5fRVFVSVRZLjEwMDAuMTIvMzEvMjAxNAEAAAAZVwQAAgAAAAcxNS40ODE2AQgAAAAFAAAAATEBAAAACjE3ODI0NDYzNTUDAAAAAjc5AgAAAAQ0MTI4BAAAAAEwBwAAAAoxMi8zMS8yMDE0CAAAAAkzLzMxLzIwMTQJAAAAATDUlsYO6cjbCP/tph3pyNsIKUNJUS5UU0U6NjUwMS5JUV9OSV9NQVJHSU4uMTAwMC4xMi8zMS8yMDIwAQAAAJstAgACAAAABjAuOTk5MQEIAAAABQAAAAExAQAAAAstMjEyMDU1NzQ4NgMAAAACNzkCAAAABDQwOTQEAAAAATAHAAAACjEyLzMxLzIwMjAIAAAACTMvMzEvMjAyMAkAAAABMNSWxg7pyNsI/+2mHenI2wgzQ0lRLk5ZU0U6QUdDTy5JUV9HUk9TU19NQVJHSU4uMTAwMC4xMi8zMS8yMDE0Li4uVVNEAQAAAE/YBAACAAAABzIxLjI1MDEBCAAAAAUAAAABMQEAAAAKMTgyOTk1MDk3OAMAAAADMTYwAgAAAAQ0MDc0BAAAAAEwBwAAAAoxMi8zMS8yMDE0CAAAAAoxMi8zMS8yMDE0CQAAAAEw1JbGDunI2wj/7aYd6cjbCDZDSVEuTllTRTpDTkhJLklRX05FVF9ERUJUX0VCSVREQS4x</t>
  </si>
  <si>
    <t>MDAwLjEyLzMwLzIwMTYuLi5VU0QBAAAATmIZBgIAAAAJMTAuMTUyNDA3AQgAAAAFAAAAATEBAAAACjE4Nzc2MDUwMjcDAAAAAzE2MAIAAAAENDE5MwQAAAABMAcAAAAKMTIvMzAvMjAxNggAAAAKMTIvMzEvMjAxNQkAAAABMNSWxg7pyNsI/+2mHenI2wgoQ0lRLk5ZU0U6REUuSVFfTklfTUFSR0lOLjEwMDAuMTIvMzEvMjAxNQEAAACADwQAAgAAAAY2Ljc0MDYBCAAAAAUAAAABMQEAAAAKMTg2OTk3MTgwMQMAAAADMTYwAgAAAAQ0MDk0BAAAAAEwBwAAAAoxMi8zMS8yMDE1CAAAAAkxMS8xLzIwMTUJAAAAATDUlsYO6cjbCP/tph3pyNsIMUNJUS5OWVNFOlRFWC5JUV9RVUlDS19SQVRJTy4xMDAwLjEyLzMxLzIwMTguLi5VU0QBAAAADrMEAAIAAAAIMC43OTAzMTgBCAAAAAUAAAABMQEAAAAKMjA3OTk2NTEyNQMAAAADMTYwAgAAAAQ0MTIxBAAAAAEwBwAAAAoxMi8zMS8yMDE4CAAAAAoxMi8zMS8yMDE4CQAAAAEw1JbGDunI2wj/7aYd6cjbCC1DSVEuVFNFOjYzMjYuSVFfUkVUVVJOX0VRVUlUWS4xMDAwLjEyLzMxLzIwMTUBAAAAGVcEAAMAAAAAANSWxg7pyNsI/+2mHenI2wgxQ0lRLlRTRTo2NTAxLklRX1RPVEFMX0RFQlRfRVFVSVRZLjEwMDAuMTIvMzEvMjAxNwEAAACbLQIAAgAAAAcyOC43MTg2AQgAAAAFAAAAATEBAAAACjE5NjMzMTU5MDADAAAAAjc5AgAAAAQ0MDM0BAAAAAEwBwAAAAoxMi8zMS8y</t>
  </si>
  <si>
    <t>MDE3CAAAAAkzLzMxLzIwMTcJAAAAATDUlsYO6cjbCP/tph3pyNsINENJUS5OQVNEQVFDTTpUT1JPLklRX0lOVkVOVE9SWV9UVVJOUy4xMDAwLjEyLzMxLzIwMTUBAAAAeXs2bAMAAAAAANSWxg7pyNsI/+2mHenI2wg1Q0lRLlRTRTo2NTAxLklRX05FVF9ERUJUX0VCSVREQS4xMDAwLjEyLzMwLzIwMTYuLi5VU0QBAAAAmy0CAAIAAAAIMi41Mzg2MjgBCAAAAAUAAAABMQEAAAAKMTc5NzU1NDQ1MQMAAAACNzkCAAAABDQxOTMEAAAAATAHAAAACjEyLzMwLzIwMTYIAAAACTMvMzEvMjAxNgkAAAABMNSWxg7pyNsI/+2mHenI2wg4Q0lRLk5BU0RBUUNNOlRPUk8uSVFfQ1VSUkVOVF9SQVRJTy4xMDAwLjEyLzMxLzIwMTMuLi5VU0QBAAAAeXs2bAMAAAAAANSWxg7pyNsI/+2mHenI2wgpQ0lRLk5ZU0U6VEVYLklRX05JX01BUkdJTi4xMDAwLjEyLzMxLzIwMjABAAAADrMEAAIAAAAHLTAuMzQ0NQEIAAAABQAAAAExAQAAAAstMjA2MTYzMTYzOAMAAAADMTYwAgAAAAQ0MDk0BAAAAAEwBwAAAAoxMi8zMS8yMDIwCAAAAAoxMi8zMS8yMDIwCQAAAAEw1JbGDunI2wj/7aYd6cjbCDJDSVEuTllTRTpDTkhJLklRX1FVSUNLX1JBVElPLjEwMDAuMTIvMzAvMjAxNi4uLlVTRAEAAABOYhkGAgAAAAgyLjc3ODU5MgEIAAAABQAAAAExAQAAAAoxODc3NjA1MDI3AwAAAAMxNjACAAAABDQxMjEEAAAAATAHAAAACjEyLzMwLzIw</t>
  </si>
  <si>
    <t>MTYIAAAACjEyLzMxLzIwMTUJAAAAATDUlsYO6cjbCP/tph3pyNsIMUNJUS5OWVNFOkNBVC5JUV9RVUlDS19SQVRJTy4xMDAwLjEyLzMxLzIwMTUuLi5VU0QBAAAAMvUDAAIAAAAIMC44NDMyNjYBCAAAAAUAAAABMQEAAAAKMTg3NDUyNDQ1MwMAAAADMTYwAgAAAAQ0MTIxBAAAAAEwBwAAAAoxMi8zMS8yMDE1CAAAAAoxMi8zMS8yMDE1CQAAAAEw1JbGDunI2wj/7aYd6cjbCDNDSVEuTlNFSTpNJk0uSVFfRUJJVERBX01BUkdJTi4xMDAwLjEyLzMxLzIwMTguLi5VU0QBAAAAQmcNAAIAAAAHMTMuOTAyOQEIAAAABQAAAAExAQAAAAoxOTcwNjM4MTEwAwAAAAI3MgIAAAAENDA0NwQAAAABMAcAAAAKMTIvMzEvMjAxOAgAAAAJMy8zMS8yMDE4CQAAAAEw1JbGDunI2wj/7aYd6cjbCDhDSVEuTkFTREFRQ006VE9STy5JUV9FQklUREFfTUFSR0lOLjEwMDAuMTIvMzEvMjAyMi4uLlVTRAEAAAB5ezZsAgAAAAc0OS4xMDExAQgAAAAFAAAAATEBAAAACy0yMDMzMzQ2OTAwAwAAAAMxNjACAAAABDQwNDcEAAAAATAHAAAACjEyLzMxLzIwMjIIAAAACjEyLzMxLzIwMjIJAAAAATDUlsYO6cjbCP/tph3pyNsIMENJUS5OU0VJOk0mTS5JUV9FQklUREFfSU5ULjEwMDAuMTIvMzEvMjAxOS4uLlVTRAEAAABCZw0AAgAAAAgzLjAzMzgzOQEIAAAABQAAAAExAQAAAAoyMDQ0OTQxNDEwAwAAAAI3MgIAAAAENDE5MAQAAAABMAcA</t>
  </si>
  <si>
    <t>AAAKMTIvMzEvMjAxOQgAAAAJMy8zMS8yMDE5CQAAAAEw1JbGDunI2wj/7aYd6cjbCC1DSVEuVFNFOjY1MDEuSVFfUkVUVVJOX0FTU0VUUy4xMDAwLjEyLzMxLzIwMjABAAAAmy0CAAIAAAAGNC4yMzA1AQgAAAAFAAAAATEBAAAACy0yMTIwNTU3NDg2AwAAAAI3OQIAAAAENDE3OAQAAAABMAcAAAAKMTIvMzEvMjAyMAgAAAAJMy8zMS8yMDIwCQAAAAEw1JbGDunI2wj/7aYd6cjbCDNDSVEuTllTRTpDTkhJLklRX0dST1NTX01BUkdJTi4xMDAwLjEyLzMxLzIwMTQuLi5VU0QBAAAATmIZBgIAAAAHMTcuNjUwMQEIAAAABQAAAAExAQAAAAoxODMwNDI4MDcwAwAAAAMxNjACAAAABDQwNzQEAAAAATAHAAAACjEyLzMxLzIwMTQIAAAACjEyLzMxLzIwMTQJAAAAATDUlsYO6cjbCP/tph3pyNsIM0NJUS5OU0VJOk0mTS5JUV9FQklUREFfTUFSR0lOLjEwMDAuMTIvMzEvMjAxNy4uLlVTRAEAAABCZw0AAgAAAAcxMi44ODM3AQgAAAAFAAAAATEBAAAACjE4OTU0NjU0MzcDAAAAAjcyAgAAAAQ0MDQ3BAAAAAEwBwAAAAoxMi8zMS8yMDE3CAAAAAkzLzMxLzIwMTcJAAAAATDUlsYO6cjbCP/tph3pyNsIMENJUS5OWVNFOkRFLklRX1RPVEFMX0RFQlRfRVFVSVRZLjEwMDAuMTIvMzAvMjAxNgEAAACADwQAAgAAAAc1NDQuNTYyAQgAAAAFAAAAATEBAAAACjE5MzYwMDQ5NzgDAAAAAzE2MAIAAAAENDAzNAQAAAABMAcAAAAK</t>
  </si>
  <si>
    <t>MTIvMzAvMjAxNggAAAAKMTAvMzAvMjAxNgkAAAABMNSWxg7pyNsI/+2mHenI2wgzQ0lRLk5ZU0U6Q0FULklRX0VCSVREQV9NQVJHSU4uMTAwMC4xMi8zMS8yMDE3Li4uVVNEAQAAADL1AwACAAAABzE4LjU5MzUBCAAAAAUAAAABMQEAAAAKMjAxNTg2OTIxNwMAAAADMTYwAgAAAAQ0MDQ3BAAAAAEwBwAAAAoxMi8zMS8yMDE3CAAAAAoxMi8zMS8yMDE3CQAAAAEw1JbGDunI2wj/7aYd6cjbCDFDSVEuTllTRTpDQVQuSVFfUVVJQ0tfUkFUSU8uMTAwMC4xMi8zMS8yMDE3Li4uVVNEAQAAADL1AwACAAAACDAuOTA1Nzk2AQgAAAAFAAAAATEBAAAACjIwMTU4NjkyMTcDAAAAAzE2MAIAAAAENDEyMQQAAAABMAcAAAAKMTIvMzEvMjAxNwgAAAAKMTIvMzEvMjAxNwkAAAABMNSWxg7pyNsI/+2mHenI2wgvQ0lRLk5TRUk6TSZNLklRX0lOVkVOVE9SWV9UVVJOUy4xMDAwLjEyLzMxLzIwMTMBAAAAQmcNAAIAAAAINS43NzEyODkBCAAAAAUAAAABMQEAAAAKMTY5MDEwMjI3NQMAAAACNzICAAAABDQwODIEAAAAATAHAAAACjEyLzMxLzIwMTMIAAAACTMvMzEvMjAxMwkAAAABMNSWxg7pyNsI/+2mHenI2wgtQ0lRLk5ZU0U6VEVYLklRX1JFVFVSTl9BU1NFVFMuMTAwMC4xMi8zMS8yMDE5AQAAAA6zBAACAAAABjYuMjY5MQEIAAAABQAAAAExAQAAAAstMjExMjYxMzI0NQMAAAADMTYwAgAAAAQ0MTc4BAAAAAEwBwAAAAox</t>
  </si>
  <si>
    <t>Mi8zMS8yMDE5CAAAAAoxMi8zMS8yMDE5CQAAAAEw1JbGDunI2wj/7aYd6cjbCDVDSVEuTlNFSTpNJk0uSVFfTkVUX0RFQlRfRUJJVERBLjEwMDAuMTIvMzEvMjAxNy4uLlVTRAEAAABCZw0AAgAAAAgzLjYwMDIyNwEIAAAABQAAAAExAQAAAAoxODk1NDY1NDM3AwAAAAI3MgIAAAAENDE5MwQAAAABMAcAAAAKMTIvMzEvMjAxNwgAAAAJMy8zMS8yMDE3CQAAAAEw1JbGDunI2wj/7aYd6cjbCDBDSVEuTkFTREFRQ006VE9STy5JUV9FQklUX01BUkdJTi4xMDAwLjEyLzMxLzIwMTMBAAAAeXs2bAMAAAAAANSWxg7pyNsI/+2mHenI2wgtQ0lRLk5BU0RBUUNNOlRPUk8uSVFfQVJfVFVSTlMuMTAwMC4xMi8zMS8yMDIwAQAAAHl7NmwDAAAAAADUlsYO6cjbCP/tph3pyNsILENJUS5OWVNFOkFHQ08uSVFfQVNTRVRfVFVSTlMuMTAwMC4xMi8zMS8yMDE4AQAAAE/YBAACAAAABzEuMTk5MTIBCAAAAAUAAAABMQEAAAAKMjA4MjQ5NzcxMwMAAAADMTYwAgAAAAQ0MTc3BAAAAAEwBwAAAAoxMi8zMS8yMDE4CAAAAAoxMi8zMS8yMDE4CQAAAAEw1JbGDunI2wj/7aYd6cjbCClDSVEuTllTRTpBR0NPLklRX0FSX1RVUk5TLjEwMDAuMTIvMzEvMjAxOAEAAABP2AQAAgAAAAg5Ljg0NTc2NQEIAAAABQAAAAExAQAAAAoyMDgyNDk3NzEzAwAAAAMxNjACAAAABDQwMDEEAAAAATAHAAAACjEyLzMxLzIwMTgIAAAACjEyLzMxLzIw</t>
  </si>
  <si>
    <t>MTgJAAAAATDUlsYO6cjbCP/tph3pyNsIMkNJUS5TSFNFOjYwMDAzMS5JUV9JTlZFTlRPUllfVFVSTlMuMTAwMC4xMi8zMS8yMDIxAQAAAC9QWQACAAAACDQuMTkyMjg4AQgAAAAFAAAAATEBAAAACy0yMDUyNTU5NDc2AwAAAAIzMgIAAAAENDA4MgQAAAABMAcAAAAKMTIvMzEvMjAyMQgAAAAKMTIvMzEvMjAyMQkAAAABMNSWxg7pyNsI/+2mHenI2wgrQ0lRLk5ZU0U6VEVYLklRX0FTU0VUX1RVUk5TLjEwMDAuMTIvMzEvMjAxOAEAAAAOswQAAgAAAAgxLjMwMDIxMgEIAAAABQAAAAExAQAAAAoyMDc5OTY1MTI1AwAAAAMxNjACAAAABDQxNzcEAAAAATAHAAAACjEyLzMxLzIwMTgIAAAACjEyLzMxLzIwMTgJAAAAATDUlsYO6cjbCP/tph3pyNsINENJUS5OQVNEQVFDTTpUT1JPLklRX0lOVkVOVE9SWV9UVVJOUy4xMDAwLjEyLzMxLzIwMjIBAAAAeXs2bAIAAAAJMjUuMTQ0OTE1AQgAAAAFAAAAATEBAAAACy0yMDMzMzQ2OTAwAwAAAAMxNjACAAAABDQwODIEAAAAATAHAAAACjEyLzMxLzIwMjIIAAAACjEyLzMxLzIwMjIJAAAAATDUlsYO6cjbCP/tph3pyNsIKENJUS5UU0U6NjUwMS5JUV9BUl9UVVJOUy4xMDAwLjEyLzMxLzIwMTgBAAAAmy0CAAIAAAAHMy43OTcxNAEIAAAABQAAAAExAQAAAAoxOTY5OTAzMjkxAwAAAAI3OQIAAAAENDAwMQQAAAABMAcAAAAKMTIvMzEvMjAxOAgAAAAJMy8zMS8yMDE4CQAA</t>
  </si>
  <si>
    <t>AAEw1JbGDunI2wj/7aYd6cjbCChDSVEuTllTRTpURVguSVFfQVJfVFVSTlMuMTAwMC4xMi8zMC8yMDE2AQAAAA6zBAACAAAACDUuNjExNzc4AQgAAAAFAAAAATEBAAAACjE4NzQ4MzI2NjMDAAAAAzE2MAIAAAAENDAwMQQAAAABMAcAAAAKMTIvMzAvMjAxNggAAAAKMTIvMzEvMjAxNQkAAAABMNSWxg7pyNsI/+2mHenI2wgqQ0lRLk5ZU0U6REUuSVFfQVNTRVRfVFVSTlMuMTAwMC4xMi8zMS8yMDIwAQAAAIAPBAACAAAACDAuNDc5NTg4AQgAAAAFAAAAATEBAAAACy0yMTE2Nzg1MDY5AwAAAAMxNjACAAAABDQxNzcEAAAAATAHAAAACjEyLzMxLzIwMjAIAAAACTExLzEvMjAyMAkAAAABMNSWxg7pyNsI/+2mHenI2wgoQ0lRLlRTRTo2MzI2LklRX0FSX1RVUk5TLjEwMDAuMTIvMzEvMjAxOAEAAAAZVwQAAgAAAAgyLjAxMDU4NQEIAAAABQAAAAExAQAAAAoyMDIzMDU2MDk3AwAAAAI3OQIAAAAENDAwMQQAAAABMAcAAAAKMTIvMzEvMjAxOAgAAAAKMTIvMzEvMjAxOAkAAAABMNSWxg7pyNsI/+2mHenI2wgsQ0lRLk5ZU0U6REUuSVFfUkVUVVJOX0VRVUlUWS4xMDAwLjEyLzMxLzIwMTQBAAAAgA8EAAIAAAAGMzIuNzI0AQgAAAAFAAAAATEBAAAACjE4MjI5Njg2ODUDAAAAAzE2MAIAAAAENDEyOAQAAAABMAcAAAAKMTIvMzEvMjAxNAgAAAAKMTAvMzEvMjAxNAkAAAABMNSWxg7pyNsI/+2mHenI2wgyQ0lRLk5T</t>
  </si>
  <si>
    <t>RUk6TSZNLklRX0dST1NTX01BUkdJTi4xMDAwLjEyLzMxLzIwMTUuLi5VU0QBAAAAQmcNAAIAAAAHMzkuMjg2NAEIAAAABQAAAAExAQAAAAoxNzk5Mjk2NTcwAwAAAAI3MgIAAAAENDA3NAQAAAABMAcAAAAKMTIvMzEvMjAxNQgAAAAJMy8zMS8yMDE1CQAAAAEw1JbGDunI2wj/7aYd6cjbCDBDSVEuTllTRTpDQVQuSVFfRUJJVERBX0lOVC4xMDAwLjEyLzMxLzIwMjAuLi5VU0QBAAAAMvUDAAIAAAAJMTQuNjMyMjk1AQgAAAAFAAAAATEBAAAACy0yMDYwODgxOTM2AwAAAAMxNjACAAAABDQxOTAEAAAAATAHAAAACjEyLzMxLzIwMjAIAAAACjEyLzMxLzIwMjAJAAAAATDUlsYO6cjbCP/tph3pyNsIKENJUS5UU0U6NjMyNi5JUV9BUl9UVVJOUy4xMDAwLjEyLzMxLzIwMjIBAAAAGVcEAAIAAAAIMi40MTg0NzUBCAAAAAUAAAABMQEAAAALLTIwNTU2MTY0MzQDAAAAAjc5AgAAAAQ0MDAxBAAAAAEwBwAAAAoxMi8zMS8yMDIyCAAAAAoxMi8zMS8yMDIyCQAAAAEw1JbGDunI2wj/7aYd6cjbCC9DSVEuVFNFOjYzMjYuSVFfSU5WRU5UT1JZX1RVUk5TLjEwMDAuMTIvMzAvMjAxNgEAAAAZVwQAAwAAAAAA1JbGDunI2wj/7aYd6cjbCChDSVEuTllTRTpURVguSVFfQVJfVFVSTlMuMTAwMC4xMi8zMS8yMDE3AQAAAA6zBAACAAAACDYuMDYzMTI5AQgAAAAFAAAAATEBAAAACjIwMTQyNzY5NTIDAAAAAzE2MAIAAAAENDAw</t>
  </si>
  <si>
    <t>MQQAAAABMAcAAAAKMTIvMzEvMjAxNwgAAAAKMTIvMzEvMjAxNwkAAAABMNSWxg7pyNsI/+2mHenI2wgvQ0lRLk5TRUk6TSZNLklRX0lOVkVOVE9SWV9UVVJOUy4xMDAwLjEyLzMxLzIwMTcBAAAAQmcNAAIAAAAINS41MzYzNjcBCAAAAAUAAAABMQEAAAAKMTg5NTQ2NTQzNwMAAAACNzICAAAABDQwODIEAAAAATAHAAAACjEyLzMxLzIwMTcIAAAACTMvMzEvMjAxNwkAAAABMNSWxg7pyNsI/+2mHenI2wgrQ0lRLlNIU0U6NjAwMDMxLklRX0FSX1RVUk5TLjEwMDAuMTIvMzEvMjAxOQEAAAAvUFkAAgAAAAgzLjMzMzI3NwEIAAAABQAAAAExAQAAAAoyMDg2OTE3ODc2AwAAAAIzMgIAAAAENDAwMQQAAAABMAcAAAAKMTIvMzEvMjAxOQgAAAAKMTIvMzEvMjAxOQkAAAABMNSWxg7pyNsI/+2mHenI2wgoQ0lRLk5ZU0U6Q0FULklRX0FSX1RVUk5TLjEwMDAuMTIvMzEvMjAxOAEAAAAy9QMAAgAAAAg2LjQ0MTUxNgEIAAAABQAAAAExAQAAAAoyMDgwNjQ4MTQzAwAAAAMxNjACAAAABDQwMDEEAAAAATAHAAAACjEyLzMxLzIwMTgIAAAACjEyLzMxLzIwMTgJAAAAATDUlsYO6cjbCP/tph3pyNsIK0NJUS5UU0U6NjMyNi5JUV9BU1NFVF9UVVJOUy4xMDAwLjEyLzMxLzIwMTcBAAAAGVcEAAIAAAAIMC42MzQwOTUBCAAAAAUAAAABMQEAAAAKMTg3OTU5NDk0MgMAAAACNzkCAAAABDQxNzcEAAAAATAHAAAACjEyLzMxLzIw</t>
  </si>
  <si>
    <t>MTcIAAAACjEyLzMxLzIwMTcJAAAAATDUlsYO6cjbCP/tph3pyNsIL0NJUS5OU0VJOk0mTS5JUV9JTlZFTlRPUllfVFVSTlMuMTAwMC4xMi8zMS8yMDE1AQAAAEJnDQACAAAACDUuMTMzNDc3AQgAAAAFAAAAATEBAAAACjE3OTkyOTY1NzADAAAAAjcyAgAAAAQ0MDgyBAAAAAEwBwAAAAoxMi8zMS8yMDE1CAAAAAkzLzMxLzIwMTUJAAAAATDUlsYO6cjbCP/tph3pyNsIMENJUS5OWVNFOkNBVC5JUV9FQklUREFfSU5ULjEwMDAuMTIvMzEvMjAxOS4uLlVTRAEAAAAy9QMAAgAAAAkyNi4wNzgzODQBCAAAAAUAAAABMQEAAAALLTIxMTIxNTcxNTkDAAAAAzE2MAIAAAAENDE5MAQAAAABMAcAAAAKMTIvMzEvMjAxOQgAAAAKMTIvMzEvMjAxOQkAAAABMNSWxg7pyNsI/+2mHenI2wgyQ0lRLk5TRUk6TSZNLklRX1RPVEFMX0RFQlRfQ0FQSVRBTC4xMDAwLjEyLzMxLzIwMTkBAAAAQmcNAAIAAAAHNTkuNDQwMwEIAAAABQAAAAExAQAAAAoyMDQ0OTQxNDEwAwAAAAI3MgIAAAAENDE4NgQAAAABMAcAAAAKMTIvMzEvMjAxOQgAAAAJMy8zMS8yMDE5CQAAAAEw1JbGDunI2wj/7aYd6cjbCC5DSVEuTllTRTpDTkhJLklRX1JFVFVSTl9BU1NFVFMuMTAwMC4xMi8zMS8yMDE1AQAAAE5iGQYCAAAABjEuNTMxNQEIAAAABQAAAAExAQAAAAoxODc3NjA1MDI3AwAAAAMxNjACAAAABDQxNzgEAAAAATAHAAAACjEyLzMxLzIwMTUI</t>
  </si>
  <si>
    <t>AAAACjEyLzMxLzIwMTUJAAAAATDUlsYO6cjbCIS1pR3pyNsINkNJUS5OWVNFOkFHQ08uSVFfTkVUX0RFQlRfRUJJVERBLjEwMDAuMTIvMzEvMjAyMC4uLlVTRAEAAABP2AQAAgAAAAgwLjY5OTg2NgEIAAAABQAAAAExAQAAAAstMjA1OTAxMjU3NwMAAAADMTYwAgAAAAQ0MTkzBAAAAAEwBwAAAAoxMi8zMS8yMDIwCAAAAAoxMi8zMS8yMDIwCQAAAAEw1JbGDunI2wiEtaUd6cjbCClDSVEuVFNFOjYzMjYuSVFfTklfTUFSR0lOLjEwMDAuMTIvMzEvMjAxOAEAAAAZVwQAAgAAAAY3LjQ5MDMBCAAAAAUAAAABMQEAAAAKMjAyMzA1NjA5NwMAAAACNzkCAAAABDQwOTQEAAAAATAHAAAACjEyLzMxLzIwMTgIAAAACjEyLzMxLzIwMTgJAAAAATDUlsYO6cjbCIS1pR3pyNsIMkNJUS5UU0U6NjUwMS5JUV9UT1RBTF9ERUJUX0NBUElUQUwuMTAwMC4xMi8zMC8yMDE2AQAAAJstAgACAAAABzQ2LjYyOTIBCAAAAAUAAAABMQEAAAAKMTc5NzU1NDQ1MQMAAAACNzkCAAAABDQxODYEAAAAATAHAAAACjEyLzMwLzIwMTYIAAAACTMvMzEvMjAxNgkAAAABMNSWxg7pyNsIhLWlHenI2wg0Q0lRLlNIU0U6NjAwMDMxLklRX1FVSUNLX1JBVElPLjEwMDAuMTIvMzEvMjAxNC4uLlVTRAEAAAAvUFkAAgAAAAgxLjQyMjYwMgEIAAAABQAAAAExAQAAAAoxNzg5MDA4MTM4AwAAAAIzMgIAAAAENDEyMQQAAAABMAcAAAAKMTIvMzEvMjAx</t>
  </si>
  <si>
    <t>NAgAAAAKMTIvMzEvMjAxNAkAAAABMNSWxg7pyNsIhLWlHenI2wg2Q0lRLk5ZU0U6QUdDTy5JUV9ORVRfREVCVF9FQklUREEuMTAwMC4xMi8zMS8yMDE1Li4uVVNEAQAAAE/YBAACAAAACDEuMjU5NjczAQgAAAAFAAAAATEBAAAACjE4NzY3MzQ1NDADAAAAAzE2MAIAAAAENDE5MwQAAAABMAcAAAAKMTIvMzEvMjAxNQgAAAAKMTIvMzEvMjAxNQkAAAABMNSWxg7pyNsIhLWlHenI2wgrQ0lRLk5ZU0U6Q0FULklRX0VCSVRfTUFSR0lOLjEwMDAuMTIvMzEvMjAxMwEAAAAy9QMAAgAAAAcxMC40MzkxAQgAAAAFAAAAATEBAAAACjE3NzY0NDIxMDIDAAAAAzE2MAIAAAAENDA1MwQAAAABMAcAAAAKMTIvMzEvMjAxMwgAAAAKMTIvMzEvMjAxMwkAAAABMNSWxg7pyNsIhLWlHenI2wg4Q0lRLlNIU0U6NjAwMDMxLklRX05FVF9ERUJUX0VCSVREQS4xMDAwLjEyLzMwLzIwMTYuLi5VU0QBAAAAL1BZAAIAAAAINi41ODExNzQBCAAAAAUAAAABMQEAAAAKMTgzODUzOTA1NwMAAAACMzICAAAABDQxOTMEAAAAATAHAAAACjEyLzMwLzIwMTYIAAAACjEyLzMxLzIwMTUJAAAAATDUlsYO6cjbCIS1pR3pyNsIOENJUS5TSFNFOjYwMDAzMS5JUV9ORVRfREVCVF9FQklUREEuMTAwMC4xMi8zMS8yMDIyLi4uVVNEAQAAAC9QWQACAAAACDAuMTIyMjUzAQgAAAAFAAAAATEBAAAACy0yMDUyNTU5NDc0AwAAAAIzMgIAAAAENDE5MwQA</t>
  </si>
  <si>
    <t>AAABMAcAAAAKMTIvMzEvMjAyMggAAAAKMTIvMzEvMjAyMgkAAAABMNSWxg7pyNsIhLWlHenI2wgyQ0lRLlRTRTo2NTAxLklRX0dST1NTX01BUkdJTi4xMDAwLjEyLzMwLzIwMTYuLi5VU0QBAAAAmy0CAAIAAAAHMjUuNjY0MgEIAAAABQAAAAExAQAAAAoxNzk3NTU0NDUxAwAAAAI3OQIAAAAENDA3NAQAAAABMAcAAAAKMTIvMzAvMjAxNggAAAAJMy8zMS8yMDE2CQAAAAEw1JbGDunI2wiEtaUd6cjbCDJDSVEuTllTRTpBR0NPLklRX1RPVEFMX0RFQlRfRVFVSVRZLjEwMDAuMTIvMzEvMjAyMgEAAABP2AQAAgAAAAY0Mi4wOTgBCAAAAAUAAAABMQEAAAALLTIwNTkwMTI2MDcDAAAAAzE2MAIAAAAENDAzNAQAAAABMAcAAAAKMTIvMzEvMjAyMggAAAAKMTIvMzEvMjAyMgkAAAABMNSWxg7pyNsIhLWlHenI2wgwQ0lRLlRTRTo2MzI2LklRX0VCSVREQV9JTlQuMTAwMC4xMi8zMS8yMDIxLi4uVVNEAQAAABlXBAACAAAACjMwNC44NjY5MzUBCAAAAAUAAAABMQEAAAALLTIxMDc3MTQwMTQDAAAAAjc5AgAAAAQ0MTkwBAAAAAEwBwAAAAoxMi8zMS8yMDIxCAAAAAoxMi8zMS8yMDIxCQAAAAEw1JbGDunI2wiEtaUd6cjbCC5DSVEuTkFTREFRQ006VE9STy5JUV9OSV9NQVJHSU4uMTAwMC4xMi8zMS8yMDE5AQAAAHl7NmwDAAAAAADUlsYO6cjbCIS1pR3pyNsIM0NJUS5OWVNFOkNBVC5JUV9FQklUREFfTUFSR0lOLjEw</t>
  </si>
  <si>
    <t>MDAuMTIvMzEvMjAyMC4uLlVTRAEAAAAy9QMAAgAAAAcxNy40MDY4AQgAAAAFAAAAATEBAAAACy0yMDYwODgxOTM2AwAAAAMxNjACAAAABDQwNDcEAAAAATAHAAAACjEyLzMxLzIwMjAIAAAACjEyLzMxLzIwMjAJAAAAATDUlsYO6cjbCIS1pR3pyNsIMENJUS5OU0VJOk0mTS5JUV9FQklUREFfSU5ULjEwMDAuMTIvMzEvMjAyMi4uLlVTRAEAAABCZw0AAgAAAAgyLjk1NTQxNAEIAAAABQAAAAExAQAAAAstMjAzOTA4Mjc4NAMAAAACNzICAAAABDQxOTAEAAAAATAHAAAACjEyLzMxLzIwMjIIAAAACTMvMzEvMjAyMgkAAAABMNSWxg7pyNsIhLWlHenI2wgyQ0lRLk5ZU0U6QUdDTy5JUV9RVUlDS19SQVRJTy4xMDAwLjEyLzMxLzIwMjAuLi5VU0QBAAAAT9gEAAIAAAAIMC41ODczMzcBCAAAAAUAAAABMQEAAAALLTIwNTkwMTI1NzcDAAAAAzE2MAIAAAAENDEyMQQAAAABMAcAAAAKMTIvMzEvMjAyMAgAAAAKMTIvMzEvMjAyMAkAAAABMNSWxg7pyNsIhLWlHenI2wgsQ0lRLk5ZU0U6REUuSVFfUkVUVVJOX0VRVUlUWS4xMDAwLjEyLzMxLzIwMjEBAAAAgA8EAAIAAAAHMzguMDIwMgEIAAAABQAAAAExAQAAAAstMjA2NTM4ODQ5NQMAAAADMTYwAgAAAAQ0MTI4BAAAAAEwBwAAAAoxMi8zMS8yMDIxCAAAAAoxMC8zMS8yMDIxCQAAAAEw1JbGDunI2wiEtaUd6cjbCDVDSVEuU0hTRTo2MDAwMzEuSVFfR1JPU1NfTUFS</t>
  </si>
  <si>
    <t>R0lOLjEwMDAuMTIvMzAvMjAxNi4uLlVTRAEAAAAvUFkAAgAAAAcyNC4zOTA0AQgAAAAFAAAAATEBAAAACjE4Mzg1MzkwNTcDAAAAAjMyAgAAAAQ0MDc0BAAAAAEwBwAAAAoxMi8zMC8yMDE2CAAAAAoxMi8zMS8yMDE1CQAAAAEw1JbGDunI2wiEtaUd6cjbCCtDSVEuVFNFOjYzMjYuSVFfRUJJVF9NQVJHSU4uMTAwMC4xMi8zMS8yMDEzAQAAABlXBAACAAAABzEwLjA5MjgBCAAAAAUAAAABMQEAAAAKMTc0MzU2NTcyOQMAAAACNzkCAAAABDQwNTMEAAAAATAHAAAACjEyLzMxLzIwMTMIAAAACTMvMzEvMjAxMwkAAAABMNSWxg7pyNsIhLWlHenI2wgvQ0lRLk5TRUk6TSZNLklRX0lOVkVOVE9SWV9UVVJOUy4xMDAwLjEyLzMxLzIwMTQBAAAAQmcNAAIAAAAINS43NDM3MjIBCAAAAAUAAAABMQEAAAAKMTc0NTcyODc2MwMAAAACNzICAAAABDQwODIEAAAAATAHAAAACjEyLzMxLzIwMTQIAAAACTMvMzEvMjAxNAkAAAABMNSWxg7pyNsIhLWlHenI2wg0Q0lRLk5ZU0U6REUuSVFfTkVUX0RFQlRfRUJJVERBLjEwMDAuMTIvMzEvMjAxNS4uLlVTRAEAAACADwQAAgAAAAg4LjYyMzM2NgEIAAAABQAAAAExAQAAAAoxODY5OTcxODAxAwAAAAMxNjACAAAABDQxOTMEAAAAATAHAAAACjEyLzMxLzIwMTUIAAAACTExLzEvMjAxNQkAAAABMNSWxg7pyNsIhLWlHenI2wgyQ0lRLlRTRTo2MzI2LklRX0dST1NTX01BUkdJTi4x</t>
  </si>
  <si>
    <t>MDAwLjEyLzMxLzIwMTUuLi5VU0QBAAAAGVcEAAIAAAAHMzEuNzA5MgEIAAAABQAAAAExAQAAAAoxODc5NTk0OTQ4AwAAAAI3OQIAAAAENDA3NAQAAAABMAcAAAAKMTIvMzEvMjAxNQgAAAAKMTIvMzEvMjAxNQkAAAABMNSWxg7pyNsIhLWlHenI2wgzQ0lRLlRTRTo2NTAxLklRX0NVUlJFTlRfUkFUSU8uMTAwMC4xMi8zMS8yMDIyLi4uVVNEAQAAAJstAgACAAAACDEuMTI3MzI0AQgAAAAFAAAAATEBAAAACy0yMDg4ODIxNjcxAwAAAAI3OQIAAAAENDAzMAQAAAABMAcAAAAKMTIvMzEvMjAyMggAAAAJMy8zMS8yMDIyCQAAAAEw1JbGDunI2wiEtaUd6cjbCDVDSVEuTlNFSTpNJk0uSVFfTkVUX0RFQlRfRUJJVERBLjEwMDAuMTIvMzAvMjAxNi4uLlVTRAEAAABCZw0AAgAAAAgzLjI5NDc4MgEIAAAABQAAAAExAQAAAAoxODQ5MTgyMjYyAwAAAAI3MgIAAAAENDE5MwQAAAABMAcAAAAKMTIvMzAvMjAxNggAAAAJMy8zMS8yMDE2CQAAAAEw1JbGDunI2wiEtaUd6cjbCDNDSVEuVFNFOjY1MDEuSVFfRUJJVERBX01BUkdJTi4xMDAwLjEyLzMxLzIwMjEuLi5VU0QBAAAAmy0CAAIAAAAFOS40OTcBCAAAAAUAAAABMQEAAAALLTIwODg4MjE2NDkDAAAAAjc5AgAAAAQ0MDQ3BAAAAAEwBwAAAAoxMi8zMS8yMDIxCAAAAAkzLzMxLzIwMjEJAAAAATDUlsYO6cjbCIS1pR3pyNsIMUNJUS5OWVNFOkNBVC5JUV9UT1RBTF9E</t>
  </si>
  <si>
    <t>RUJUX0VRVUlUWS4xMDAwLjEyLzMxLzIwMTUBAAAAMvUDAAIAAAAIMjU1LjQwNDcBCAAAAAUAAAABMQEAAAAKMTg3NDUyNDQ1MwMAAAADMTYwAgAAAAQ0MDM0BAAAAAEwBwAAAAoxMi8zMS8yMDE1CAAAAAoxMi8zMS8yMDE1CQAAAAEw1JbGDunI2wiEtaUd6cjbCC1DSVEuTllTRTpDQVQuSVFfUkVUVVJOX0VRVUlUWS4xMDAwLjEyLzMxLzIwMTUBAAAAMvUDAAIAAAAHMTUuOTEyNAEIAAAABQAAAAExAQAAAAoxODc0NTI0NDUzAwAAAAMxNjACAAAABDQxMjgEAAAAATAHAAAACjEyLzMxLzIwMTUIAAAACjEyLzMxLzIwMTUJAAAAATDUlsYO6cjbCIS1pR3pyNsIMUNJUS5OWVNFOkNOSEkuSVFfRUJJVERBX0lOVC4xMDAwLjEyLzMxLzIwMTMuLi5VU0QBAAAATmIZBgIAAAAINS44MDQ4MzIBCAAAAAUAAAABMQEAAAAKMTgyMTY4NzYyMAMAAAADMTYwAgAAAAQ0MTkwBAAAAAEwBwAAAAoxMi8zMS8yMDEzCAAAAAoxMi8zMS8yMDEzCQAAAAEw1JbGDunI2wiEtaUd6cjbCDNDSVEuTllTRTpDTkhJLklRX1RPVEFMX0RFQlRfQ0FQSVRBTC4xMDAwLjEyLzMwLzIwMTYBAAAATmIZBgIAAAAHODQuNDAwOAEIAAAABQAAAAExAQAAAAoxODc3NjA1MDI3AwAAAAMxNjACAAAABDQxODYEAAAAATAHAAAACjEyLzMwLzIwMTYIAAAACjEyLzMxLzIwMTUJAAAAATDUlsYO6cjbCIS1pR3pyNsIMUNJUS5OWVNFOkNBVC5JUV9RVUlD</t>
  </si>
  <si>
    <t>S19SQVRJTy4xMDAwLjEyLzMxLzIwMTQuLi5VU0QBAAAAMvUDAAIAAAAIMC44NjM1NDMBCAAAAAUAAAABMQEAAAAKMTgyNzg2OTE2NQMAAAADMTYwAgAAAAQ0MTIxBAAAAAEwBwAAAAoxMi8zMS8yMDE0CAAAAAoxMi8zMS8yMDE0CQAAAAEw1JbGDunI2wiEtaUd6cjbCClDSVEuTllTRTpURVguSVFfTklfTUFSR0lOLjEwMDAuMTIvMzEvMjAxOQEAAAAOswQAAgAAAAYxLjI0OTYBCAAAAAUAAAABMQEAAAALLTIxMTI2MTMyNDUDAAAAAzE2MAIAAAAENDA5NAQAAAABMAcAAAAKMTIvMzEvMjAxOQgAAAAKMTIvMzEvMjAxOQkAAAABMNSWxg7pyNsIhLWlHenI2wg1Q0lRLk5ZU0U6VEVYLklRX05FVF9ERUJUX0VCSVREQS4xMDAwLjEyLzMxLzIwMTUuLi5VU0QBAAAADrMEAAIAAAAIMy41NDkxNjYBCAAAAAUAAAABMQEAAAAKMTg3NDgzMjY2MwMAAAADMTYwAgAAAAQ0MTkzBAAAAAEwBwAAAAoxMi8zMS8yMDE1CAAAAAoxMi8zMS8yMDE1CQAAAAEw1JbGDunI2wiEtaUd6cjbCDNDSVEuVFNFOjY1MDEuSVFfQ1VSUkVOVF9SQVRJTy4xMDAwLjEyLzMxLzIwMjAuLi5VU0QBAAAAmy0CAAIAAAAIMS4zOTc2MjYBCAAAAAUAAAABMQEAAAALLTIxMjA1NTc0ODYDAAAAAjc5AgAAAAQ0MDMwBAAAAAEwBwAAAAoxMi8zMS8yMDIwCAAAAAkzLzMxLzIwMjAJAAAAATDUlsYO6cjbCIS1pR3pyNsIKkNJUS5OWVNFOkNOSEkuSVFf</t>
  </si>
  <si>
    <t>TklfTUFSR0lOLjEwMDAuMTIvMzEvMjAxNAEAAABOYhkGAgAAAAYyLjE4MDkBCAAAAAUAAAABMQEAAAAKMTgzMDQyODA3MAMAAAADMTYwAgAAAAQ0MDk0BAAAAAEwBwAAAAoxMi8zMS8yMDE0CAAAAAoxMi8zMS8yMDE0CQAAAAEw1JbGDunI2wiEtaUd6cjbCDBDSVEuTkFTREFRQ006VE9STy5JUV9FQklUX01BUkdJTi4xMDAwLjEyLzMxLzIwMTkBAAAAeXs2bAMAAAAAANSWxg7pyNsIhLWlHenI2wgxQ0lRLk5TRUk6TSZNLklRX1RPVEFMX0RFQlRfRVFVSVRZLjEwMDAuMTIvMzEvMjAyMQEAAABCZw0AAgAAAAgxNTkuNjkzNgEIAAAABQAAAAExAQAAAAstMjA4OTc0NDAyMAMAAAACNzICAAAABDQwMzQEAAAAATAHAAAACjEyLzMxLzIwMjEIAAAACTMvMzEvMjAyMQkAAAABMNSWxg7pyNsIhLWlHenI2wgtQ0lRLlRTRTo2MzI2LklRX1JFVFVSTl9FUVVJVFkuMTAwMC4xMi8zMS8yMDIxAQAAABlXBAACAAAABzExLjM1NTkBCAAAAAUAAAABMQEAAAALLTIxMDc3MTQwMTQDAAAAAjc5AgAAAAQ0MTI4BAAAAAEwBwAAAAoxMi8zMS8yMDIxCAAAAAoxMi8zMS8yMDIxCQAAAAEw1JbGDunI2wiEtaUd6cjbCDFDSVEuVFNFOjYzMjYuSVFfUVVJQ0tfUkFUSU8uMTAwMC4xMi8zMS8yMDIxLi4uVVNEAQAAABlXBAACAAAABzAuOTY5MTEBCAAAAAUAAAABMQEAAAALLTIxMDc3MTQwMTQDAAAAAjc5AgAAAAQ0MTIxBAAAAAEw</t>
  </si>
  <si>
    <t>BwAAAAoxMi8zMS8yMDIxCAAAAAoxMi8zMS8yMDIxCQAAAAEw1JbGDunI2wiEtaUd6cjbCDhDSVEuTkFTREFRQ006VE9STy5JUV9FQklUREFfTUFSR0lOLjEwMDAuMTIvMzEvMjAxMy4uLlVTRAEAAAB5ezZsAwAAAAAA1JbGDunI2wiEtaUd6cjbCDJDSVEuTllTRTpDTkhJLklRX1FVSUNLX1JBVElPLjEwMDAuMTIvMzEvMjAyMi4uLlVTRAEAAABOYhkGAgAAAAgzLjMxOTE3NQEIAAAABQAAAAExAQAAAAstMjA1OTAxMjU4NAMAAAADMTYwAgAAAAQ0MTIxBAAAAAEwBwAAAAoxMi8zMS8yMDIyCAAAAAoxMi8zMS8yMDIyCQAAAAEw1JbGDunI2wiEtaUd6cjbCDJDSVEuTllTRTpURVguSVFfVE9UQUxfREVCVF9DQVBJVEFMLjEwMDAuMTIvMzEvMjAyMgEAAAAOswQAAgAAAAc0Mi4yNjIxAQgAAAAFAAAAATEBAAAACy0yMDYxNjMxNjM5AwAAAAMxNjACAAAABDQxODYEAAAAATAHAAAACjEyLzMxLzIwMjIIAAAACjEyLzMxLzIwMjIJAAAAATDUlsYO6cjbCIS1pR3pyNsIKUNJUS5OWVNFOkFHQ08uSVFfQVJfVFVSTlMuMTAwMC4xMi8zMS8yMDIyAQAAAE/YBAACAAAACTExLjQzNDc0MwEIAAAABQAAAAExAQAAAAstMjA1OTAxMjYwNwMAAAADMTYwAgAAAAQ0MDAxBAAAAAEwBwAAAAoxMi8zMS8yMDIyCAAAAAoxMi8zMS8yMDIyCQAAAAEw1JbGDunI2wiEtaUd6cjbCC9DSVEuVFNFOjYzMjYuSVFfSU5WRU5UT1JZX1RV</t>
  </si>
  <si>
    <t>Uk5TLjEwMDAuMTIvMzEvMjAxNwEAAAAZVwQAAgAAAAgzLjQ1MjY1MQEIAAAABQAAAAExAQAAAAoxODc5NTk0OTQyAwAAAAI3OQIAAAAENDA4MgQAAAABMAcAAAAKMTIvMzEvMjAxNwgAAAAKMTIvMzEvMjAxNwkAAAABMNSWxg7pyNsIhLWlHenI2wgsQ0lRLk5ZU0U6Q05ISS5JUV9BU1NFVF9UVVJOUy4xMDAwLjEyLzMxLzIwMTkBAAAATmIZBgIAAAAIMC42MDA5MjgBCAAAAAUAAAABMQEAAAALLTIxMDk3ODU4MzIDAAAAAzE2MAIAAAAENDE3NwQAAAABMAcAAAAKMTIvMzEvMjAxOQgAAAAKMTIvMzEvMjAxOQkAAAABMNSWxg7pyNsIhLWlHenI2wguQ0lRLk5ZU0U6REUuSVFfSU5WRU5UT1JZX1RVUk5TLjEwMDAuMTIvMzAvMjAxNgEAAACADwQAAgAAAAg1LjA4MDg1MgEIAAAABQAAAAExAQAAAAoxOTM2MDA0OTc4AwAAAAMxNjACAAAABDQwODIEAAAAATAHAAAACjEyLzMwLzIwMTYIAAAACjEwLzMwLzIwMTYJAAAAATDUlsYO6cjbCIS1pR3pyNsIL0NJUS5OWVNFOkNBVC5JUV9JTlZFTlRPUllfVFVSTlMuMTAwMC4xMi8zMS8yMDIwAQAAADL1AwACAAAACDIuNTY1OTA3AQgAAAAFAAAAATEBAAAACy0yMDYwODgxOTM2AwAAAAMxNjACAAAABDQwODIEAAAAATAHAAAACjEyLzMxLzIwMjAIAAAACjEyLzMxLzIwMjAJAAAAATDUlsYO6cjbCIS1pR3pyNsIL0NJUS5OU0VJOk0mTS5JUV9JTlZFTlRPUllfVFVSTlMu</t>
  </si>
  <si>
    <t>MTAwMC4xMi8zMS8yMDIyAQAAAEJnDQACAAAACDQuOTQ1MDM0AQgAAAAFAAAAATEBAAAACy0yMDM5MDgyNzg0AwAAAAI3MgIAAAAENDA4MgQAAAABMAcAAAAKMTIvMzEvMjAyMggAAAAJMy8zMS8yMDIyCQAAAAEw1JbGDunI2wiEtaUd6cjbCCxDSVEuTllTRTpDTkhJLklRX0FTU0VUX1RVUk5TLjEwMDAuMTIvMzEvMjAyMgEAAABOYhkGAgAAAAgwLjUzMDQ0NQEIAAAABQAAAAExAQAAAAstMjA1OTAxMjU4NAMAAAADMTYwAgAAAAQ0MTc3BAAAAAEwBwAAAAoxMi8zMS8yMDIyCAAAAAoxMi8zMS8yMDIyCQAAAAEw1JbGDunI2wiEtaUd6cjbCC9DSVEuTllTRTpDQVQuSVFfSU5WRU5UT1JZX1RVUk5TLjEwMDAuMTIvMzEvMjAxOQEAAAAy9QMAAgAAAAgzLjIxMzg2MgEIAAAABQAAAAExAQAAAAstMjExMjE1NzE1OQMAAAADMTYwAgAAAAQ0MDgyBAAAAAEwBwAAAAoxMi8zMS8yMDE5CAAAAAoxMi8zMS8yMDE5CQAAAAEw1JbGDunI2wiEtaUd6cjbCCtDSVEuVFNFOjYzMjYuSVFfQVNTRVRfVFVSTlMuMTAwMC4xMi8zMS8yMDIwAQAAABlXBAACAAAACDAuNTg1NjY2AQgAAAAFAAAAATEBAAAACy0yMTA3NzE0MDA4AwAAAAI3OQIAAAAENDE3NwQAAAABMAcAAAAKMTIvMzEvMjAyMAgAAAAKMTIvMzEvMjAyMAkAAAABMNSWxg7pyNsIhLWlHenI2wg2Q0lRLlNIU0U6NjAwMDMxLklRX0VCSVREQV9NQVJHSU4uMTAwMC4x</t>
  </si>
  <si>
    <t>Mi8zMS8yMDIyLi4uVVNEAQAAAC9QWQACAAAABjguMTc4NwEIAAAABQAAAAExAQAAAAstMjA1MjU1OTQ3NAMAAAACMzICAAAABDQwNDcEAAAAATAHAAAACjEyLzMxLzIwMjIIAAAACjEyLzMxLzIwMjIJAAAAATDUlsYO6cjbCIS1pR3pyNsINkNJUS5TSFNFOjYwMDAzMS5JUV9DVVJSRU5UX1JBVElPLjEwMDAuMTIvMzAvMjAxNi4uLlVTRAEAAAAvUFkAAgAAAAgxLjMyNzE4MQEIAAAABQAAAAExAQAAAAoxODM4NTM5MDU3AwAAAAIzMgIAAAAENDAzMAQAAAABMAcAAAAKMTIvMzAvMjAxNggAAAAKMTIvMzEvMjAxNQkAAAABMNSWxg7pyNsIhLWlHenI2wgsQ0lRLk5ZU0U6QUdDTy5JUV9FQklUX01BUkdJTi4xMDAwLjEyLzMxLzIwMjABAAAAT9gEAAIAAAAGNi45MDg0AQgAAAAFAAAAATEBAAAACy0yMDU5MDEyNTc3AwAAAAMxNjACAAAABDQwNTMEAAAAATAHAAAACjEyLzMxLzIwMjAIAAAACjEyLzMxLzIwMjAJAAAAATDUlsYO6cjbCIS1pR3pyNsIMUNJUS5OWVNFOkRFLklRX0dST1NTX01BUkdJTi4xMDAwLjEyLzMxLzIwMTQuLi5VU0QBAAAAgA8EAAIAAAAHMjYuMjA5MgEIAAAABQAAAAExAQAAAAoxODIyOTY4Njg1AwAAAAMxNjACAAAABDQwNzQEAAAAATAHAAAACjEyLzMxLzIwMTQIAAAACjEwLzMxLzIwMTQJAAAAATDUlsYO6cjbCIS1pR3pyNsILENJUS5OWVNFOkNOSEkuSVFfRUJJVF9NQVJHSU4uMTAw</t>
  </si>
  <si>
    <t>MC4xMi8zMS8yMDIxAQAAAE5iGQYCAAAABzEwLjgzMjkBCAAAAAUAAAABMQEAAAALLTIwNTkwMTI2MDMDAAAAAzE2MAIAAAAENDA1MwQAAAABMAcAAAAKMTIvMzEvMjAyMQgAAAAKMTIvMzEvMjAyMQkAAAABMNSWxg7pyNsIhLWlHenI2wgyQ0lRLk5ZU0U6QUdDTy5JUV9RVUlDS19SQVRJTy4xMDAwLjEyLzMxLzIwMTMuLi5VU0QBAAAAT9gEAAIAAAAIMC43MDY4OTkBCAAAAAUAAAABMQEAAAAKMTc3ODE4NTA4OAMAAAADMTYwAgAAAAQ0MTIxBAAAAAEwBwAAAAoxMi8zMS8yMDEzCAAAAAoxMi8zMS8yMDEzCQAAAAEw1JbGDunI2wiEtaUd6cjbCDBDSVEuTlNFSTpNJk0uSVFfRUJJVERBX0lOVC4xMDAwLjEyLzMxLzIwMTQuLi5VU0QBAAAAQmcNAAIAAAAIMy42MTM5OTYBCAAAAAUAAAABMQEAAAAKMTc0NTcyODc2MwMAAAACNzICAAAABDQxOTAEAAAAATAHAAAACjEyLzMxLzIwMTQIAAAACTMvMzEvMjAxNAkAAAABMNSWxg7pyNsIhLWlHenI2wgsQ0lRLlNIU0U6NjAwMDMxLklRX05JX01BUkdJTi4xMDAwLjEyLzMxLzIwMTUBAAAAL1BZAAIAAAAGMC4wMjExAQgAAAAFAAAAATEBAAAACjE4Mzg1MzkwNTcDAAAAAjMyAgAAAAQ0MDk0BAAAAAEwBwAAAAoxMi8zMS8yMDE1CAAAAAoxMi8zMS8yMDE1CQAAAAEw1JbGDunI2wiEtaUd6cjbCDFDSVEuVFNFOjY1MDEuSVFfUVVJQ0tfUkFUSU8uMTAwMC4xMi8zMS8y</t>
  </si>
  <si>
    <t>MDE0Li4uVVNEAQAAAJstAgACAAAACDAuODA4ODM2AQgAAAAFAAAAATEBAAAACjE3NDUyNzA1NDQDAAAAAjc5AgAAAAQ0MTIxBAAAAAEwBwAAAAoxMi8zMS8yMDE0CAAAAAkzLzMxLzIwMTQJAAAAATDUlsYO6cjbCIS1pR3pyNsINUNJUS5UU0U6NjMyNi5JUV9ORVRfREVCVF9FQklUREEuMTAwMC4xMi8zMS8yMDIxLi4uVVNEAQAAABlXBAACAAAACDIuNzUyNTgyAQgAAAAFAAAAATEBAAAACy0yMTA3NzE0MDE0AwAAAAI3OQIAAAAENDE5MwQAAAABMAcAAAAKMTIvMzEvMjAyMQgAAAAKMTIvMzEvMjAyMQkAAAABMNSWxg7pyNsIhLWlHenI2wgyQ0lRLk5ZU0U6VEVYLklRX1RPVEFMX0RFQlRfQ0FQSVRBTC4xMDAwLjEyLzMxLzIwMTkBAAAADrMEAAIAAAAHNTguMzUzNAEIAAAABQAAAAExAQAAAAstMjExMjYxMzI0NQMAAAADMTYwAgAAAAQ0MTg2BAAAAAEwBwAAAAoxMi8zMS8yMDE5CAAAAAoxMi8zMS8yMDE5CQAAAAEw1JbGDunI2wiEtaUd6cjbCChDSVEuTllTRTpERS5JUV9OSV9NQVJHSU4uMTAwMC4xMi8zMS8yMDIwAQAAAIAPBAACAAAABjcuNzQ2MgEIAAAABQAAAAExAQAAAAstMjExNjc4NTA2OQMAAAADMTYwAgAAAAQ0MDk0BAAAAAEwBwAAAAoxMi8zMS8yMDIwCAAAAAkxMS8xLzIwMjAJAAAAATDUlsYO6cjbCIS1pR3pyNsILUNJUS5OWVNFOkNBVC5JUV9SRVRVUk5fQVNTRVRTLjEwMDAuMTIvMzEv</t>
  </si>
  <si>
    <t>MjAyMgEAAAAy9QMAAgAAAAY3LjQwMjcBCAAAAAUAAAABMQEAAAALLTIwNjA4ODE5MzcDAAAAAzE2MAIAAAAENDE3OAQAAAABMAcAAAAKMTIvMzEvMjAyMggAAAAKMTIvMzEvMjAyMgkAAAABMNSWxg7pyNsIhLWlHenI2wgyQ0lRLlRTRTo2MzI2LklRX1RPVEFMX0RFQlRfQ0FQSVRBTC4xMDAwLjEyLzMxLzIwMTMBAAAAGVcEAAIAAAAHMzcuNjE5NgEIAAAABQAAAAExAQAAAAoxNzQzNTY1NzI5AwAAAAI3OQIAAAAENDE4NgQAAAABMAcAAAAKMTIvMzEvMjAxMwgAAAAJMy8zMS8yMDEzCQAAAAEw1JbGDunI2wiEtaUd6cjbCDFDSVEuTllTRTpURVguSVFfUVVJQ0tfUkFUSU8uMTAwMC4xMi8zMS8yMDIyLi4uVVNEAQAAAA6zBAACAAAACDAuODY3NTE0AQgAAAAFAAAAATEBAAAACy0yMDYxNjMxNjM5AwAAAAMxNjACAAAABDQxMjEEAAAAATAHAAAACjEyLzMxLzIwMjIIAAAACjEyLzMxLzIwMjIJAAAAATDUlsYO6cjbCIS1pR3pyNsILkNJUS5OWVNFOkFHQ08uSVFfUkVUVVJOX0FTU0VUUy4xMDAwLjEyLzMxLzIwMjIBAAAAT9gEAAIAAAAGOC40MjcxAQgAAAAFAAAAATEBAAAACy0yMDU5MDEyNjA3AwAAAAMxNjACAAAABDQxNzgEAAAAATAHAAAACjEyLzMxLzIwMjIIAAAACjEyLzMxLzIwMjIJAAAAATDUlsYO6cjbCIS1pR3pyNsIOENJUS5OQVNEQVFDTTpUT1JPLklRX0VCSVREQV9NQVJHSU4uMTAwMC4xMi8z</t>
  </si>
  <si>
    <t>MS8yMDE4Li4uVVNEAQAAAHl7NmwDAAAAAADUlsYO6cjbCIS1pR3pyNsIK0NJUS5UU0U6NjUwMS5JUV9BU1NFVF9UVVJOUy4xMDAwLjEyLzMxLzIwMTMBAAAAmy0CAAIAAAAIMC45NDA0MTgBCAAAAAUAAAABMQEAAAAKMTY4NTUyMTcyMgMAAAACNzkCAAAABDQxNzcEAAAAATAHAAAACjEyLzMxLzIwMTMIAAAACTMvMzEvMjAxMwkAAAABMNSWxg7pyNsIhLWlHenI2wg3Q0lRLk5BU0RBUUNNOlRPUk8uSVFfVE9UQUxfREVCVF9DQVBJVEFMLjEwMDAuMTIvMzEvMjAxNQEAAAB5ezZsAwAAAAAA1JbGDunI2wiEtaUd6cjbCC9DSVEuTllTRTpERS5JUV9FQklUREFfSU5ULjEwMDAuMTIvMzEvMjAxOC4uLlVTRAEAAACADwQAAgAAAAgyMi4xNjc5MQEIAAAABQAAAAExAQAAAAoyMDc1MjQ3MTE5AwAAAAMxNjACAAAABDQxOTAEAAAAATAHAAAACjEyLzMxLzIwMTgIAAAACjEwLzI4LzIwMTgJAAAAATDUlsYO6cjbCIS1pR3pyNsIMkNJUS5OWVNFOkRFLklRX0VCSVREQV9NQVJHSU4uMTAwMC4xMi8zMS8yMDE0Li4uVVNEAQAAAIAPBAACAAAABzE3LjMyODcBCAAAAAUAAAABMQEAAAAKMTgyMjk2ODY4NQMAAAADMTYwAgAAAAQ0MDQ3BAAAAAEwBwAAAAoxMi8zMS8yMDE0CAAAAAoxMC8zMS8yMDE0CQAAAAEw1JbGDunI2wiEtaUd6cjbCDFDSVEuTlNFSTpNJk0uSVFfUVVJQ0tfUkFUSU8uMTAwMC4xMi8zMS8yMDIwLi4u</t>
  </si>
  <si>
    <t>VVNEAQAAAEJnDQACAAAACDAuNDExNzQ0AQgAAAAFAAAAATEBAAAACy0yMTQzODIzMTc1AwAAAAI3MgIAAAAENDEyMQQAAAABMAcAAAAKMTIvMzEvMjAyMAgAAAAJMy8zMS8yMDIwCQAAAAEw1JbGDunI2wiEtaUd6cjbCDBDSVEuTllTRTpDQVQuSVFfRUJJVERBX0lOVC4xMDAwLjEyLzMxLzIwMTguLi5VU0QBAAAAMvUDAAIAAAAJMjcuNDgwMTk4AQgAAAAFAAAAATEBAAAACjIwODA2NDgxNDMDAAAAAzE2MAIAAAAENDE5MAQAAAABMAcAAAAKMTIvMzEvMjAxOAgAAAAKMTIvMzEvMjAxOAkAAAABMNSWxg7pyNsIhLWlHenI2wgtQ0lRLlRTRTo2MzI2LklRX1JFVFVSTl9BU1NFVFMuMTAwMC4xMi8zMS8yMDE5AQAAABlXBAACAAAABjQuMzM2MQEIAAAABQAAAAExAQAAAAoyMDg1Mjg4MjAxAwAAAAI3OQIAAAAENDE3OAQAAAABMAcAAAAKMTIvMzEvMjAxOQgAAAAKMTIvMzEvMjAxOQkAAAABMNSWxg7pyNsIhLWlHenI2wgrQ0lRLlRTRTo2NTAxLklRX0VCSVRfTUFSR0lOLjEwMDAuMTIvMzEvMjAyMgEAAACbLQIAAgAAAAU3LjE5MgEIAAAABQAAAAExAQAAAAstMjA4ODgyMTY3MQMAAAACNzkCAAAABDQwNTMEAAAAATAHAAAACjEyLzMxLzIwMjIIAAAACTMvMzEvMjAyMgkAAAABMNSWxg7pyNsIhLWlHenI2wgxQ0lRLk5ZU0U6QUdDTy5JUV9FQklUREFfSU5ULjEwMDAuMTIvMzEvMjAxMy4uLlVTRAEAAABP2AQA</t>
  </si>
  <si>
    <t>AgAAAAkxNC43MjIwODEBCAAAAAUAAAABMQEAAAAKMTc3ODE4NTA4OAMAAAADMTYwAgAAAAQ0MTkwBAAAAAEwBwAAAAoxMi8zMS8yMDEzCAAAAAoxMi8zMS8yMDEzCQAAAAEw1JbGDunI2wiEtaUd6cjbCClDSVEuTlNFSTpNJk0uSVFfTklfTUFSR0lOLjEwMDAuMTIvMzEvMjAyMgEAAABCZw0AAgAAAAY3LjIzMjIBCAAAAAUAAAABMQEAAAALLTIwMzkwODI3ODQDAAAAAjcyAgAAAAQ0MDk0BAAAAAEwBwAAAAoxMi8zMS8yMDIyCAAAAAkzLzMxLzIwMjIJAAAAATDUlsYO6cjbCIS1pR3pyNsIMkNJUS5OWVNFOlRFWC5JUV9HUk9TU19NQVJHSU4uMTAwMC4xMi8zMS8yMDE0Li4uVVNEAQAAAA6zBAACAAAABzE5LjE3OTQBCAAAAAUAAAABMQEAAAAKMTgyOTU4MjA0NwMAAAADMTYwAgAAAAQ0MDc0BAAAAAEwBwAAAAoxMi8zMS8yMDE0CAAAAAoxMi8zMS8yMDE0CQAAAAEw1JbGDunI2wiEtaUd6cjbCDNDSVEuTllTRTpDTkhJLklRX0dST1NTX01BUkdJTi4xMDAwLjEyLzMxLzIwMjIuLi5VU0QBAAAATmIZBgIAAAAHMjIuMjc5MwEIAAAABQAAAAExAQAAAAstMjA1OTAxMjU4NAMAAAADMTYwAgAAAAQ0MDc0BAAAAAEwBwAAAAoxMi8zMS8yMDIyCAAAAAoxMi8zMS8yMDIyCQAAAAEw1JbGDunI2wiEtaUd6cjbCDNDSVEuTllTRTpDTkhJLklRX1RPVEFMX0RFQlRfQ0FQSVRBTC4xMDAwLjEyLzMxLzIwMTQBAAAATmIZ</t>
  </si>
  <si>
    <t>BgIAAAAHODUuNjExOAEIAAAABQAAAAExAQAAAAoxODMwNDI4MDcwAwAAAAMxNjACAAAABDQxODYEAAAAATAHAAAACjEyLzMxLzIwMTQIAAAACjEyLzMxLzIwMTQJAAAAATDUlsYO6cjbCIS1pR3pyNsIK0NJUS5OWVNFOlRFWC5JUV9FQklUX01BUkdJTi4xMDAwLjEyLzMxLzIwMjABAAAADrMEAAIAAAAGMi4zNTk5AQgAAAAFAAAAATEBAAAACy0yMDYxNjMxNjM4AwAAAAMxNjACAAAABDQwNTMEAAAAATAHAAAACjEyLzMxLzIwMjAIAAAACjEyLzMxLzIwMjAJAAAAATDUlsYO6cjbCIS1pR3pyNsIMENJUS5TSFNFOjYwMDAzMS5JUV9SRVRVUk5fRVFVSVRZLjEwMDAuMTIvMzEvMjAxMwEAAAAvUFkAAgAAAAcxMi40NzM2AQgAAAAFAAAAATEBAAAACjE3Mjk1NDU2NzYDAAAAAjMyAgAAAAQ0MTI4BAAAAAEwBwAAAAoxMi8zMS8yMDEzCAAAAAoxMi8zMS8yMDEzCQAAAAEw1JbGDunI2wiEtaUd6cjbCDFDSVEuTllTRTpDQVQuSVFfUVVJQ0tfUkFUSU8uMTAwMC4xMi8zMC8yMDE2Li4uVVNEAQAAADL1AwACAAAACDAuODQzMjY2AQgAAAAFAAAAATEBAAAACjE4NzQ1MjQ0NTMDAAAAAzE2MAIAAAAENDEyMQQAAAABMAcAAAAKMTIvMzAvMjAxNggAAAAKMTIvMzEvMjAxNQkAAAABMNSWxg7pyNsIhLWlHenI2wgrQ0lRLlRTRTo2NTAxLklRX0VCSVRfTUFSR0lOLjEwMDAuMTIvMzEvMjAxMwEAAACbLQIAAgAAAAY0LjY2</t>
  </si>
  <si>
    <t>NzgBCAAAAAUAAAABMQEAAAAKMTY4NTUyMTcyMgMAAAACNzkCAAAABDQwNTMEAAAAATAHAAAACjEyLzMxLzIwMTMIAAAACTMvMzEvMjAxMwkAAAABMNSWxg7pyNsIhLWlHenI2wg0Q0lRLk5ZU0U6QUdDTy5JUV9DVVJSRU5UX1JBVElPLjEwMDAuMTIvMzEvMjAyMC4uLlVTRAEAAABP2AQAAgAAAAgxLjI5OTAzNgEIAAAABQAAAAExAQAAAAstMjA1OTAxMjU3NwMAAAADMTYwAgAAAAQ0MDMwBAAAAAEwBwAAAAoxMi8zMS8yMDIwCAAAAAoxMi8zMS8yMDIwCQAAAAEw1JbGDunI2wiEtaUd6cjbCDJDSVEuTlNFSTpNJk0uSVFfVE9UQUxfREVCVF9DQVBJVEFMLjEwMDAuMTIvMzEvMjAyMgEAAABCZw0AAgAAAAc1Ny44MDMzAQgAAAAFAAAAATEBAAAACy0yMDM5MDgyNzg0AwAAAAI3MgIAAAAENDE4NgQAAAABMAcAAAAKMTIvMzEvMjAyMggAAAAJMy8zMS8yMDIyCQAAAAEw1JbGDunI2wiEtaUd6cjbCC9DSVEuVFNFOjYzMjYuSVFfSU5WRU5UT1JZX1RVUk5TLjEwMDAuMTIvMzEvMjAxOAEAAAAZVwQAAgAAAAgzLjYwODU2OAEIAAAABQAAAAExAQAAAAoyMDIzMDU2MDk3AwAAAAI3OQIAAAAENDA4MgQAAAABMAcAAAAKMTIvMzEvMjAxOAgAAAAKMTIvMzEvMjAxOAkAAAABMNSWxg7pyNsIhLWlHenI2wgpQ0lRLk5ZU0U6Q05ISS5JUV9BUl9UVVJOUy4xMDAwLjEyLzMxLzIwMTgBAAAATmIZBgIAAAAJNjIuMTkyMTc4</t>
  </si>
  <si>
    <t>AQgAAAAFAAAAATEBAAAACjIwODI5NDcxNzADAAAAAzE2MAIAAAAENDAwMQQAAAABMAcAAAAKMTIvMzEvMjAxOAgAAAAKMTIvMzEvMjAxOAkAAAABMNSWxg7pyNsIhLWlHenI2wgvQ0lRLlRTRTo2NTAxLklRX0lOVkVOVE9SWV9UVVJOUy4xMDAwLjEyLzMwLzIwMTYBAAAAmy0CAAIAAAAINS40MDkwOTUBCAAAAAUAAAABMQEAAAAKMTc5NzU1NDQ1MQMAAAACNzkCAAAABDQwODIEAAAAATAHAAAACjEyLzMwLzIwMTYIAAAACTMvMzEvMjAxNgkAAAABMNSWxg7pyNsIhLWlHenI2wgvQ0lRLk5ZU0U6Q0FULklRX0lOVkVOVE9SWV9UVVJOUy4xMDAwLjEyLzMxLzIwMjEBAAAAMvUDAAIAAAAIMi43OTE5MDIBCAAAAAUAAAABMQEAAAALLTIwNjA4ODE5NDEDAAAAAzE2MAIAAAAENDA4MgQAAAABMAcAAAAKMTIvMzEvMjAyMQgAAAAKMTIvMzEvMjAyMQkAAAABMNSWxg7pyNsIhLWlHenI2wgvQ0lRLk5TRUk6TSZNLklRX0lOVkVOVE9SWV9UVVJOUy4xMDAwLjEyLzMxLzIwMTgBAAAAQmcNAAIAAAAINS43OTkyMTEBCAAAAAUAAAABMQEAAAAKMTk3MDYzODExMAMAAAACNzICAAAABDQwODIEAAAAATAHAAAACjEyLzMxLzIwMTgIAAAACTMvMzEvMjAxOAkAAAABMNSWxg7pyNsIhLWlHenI2wgrQ0lRLlRTRTo2MzI2LklRX0FTU0VUX1RVUk5TLjEwMDAuMTIvMzEvMjAyMQEAAAAZVwQAAgAAAAgwLjYzMDk5OAEIAAAABQAA</t>
  </si>
  <si>
    <t>AAExAQAAAAstMjEwNzcxNDAxNAMAAAACNzkCAAAABDQxNzcEAAAAATAHAAAACjEyLzMxLzIwMjEIAAAACjEyLzMxLzIwMjEJAAAAATDUlsYO6cjbCIS1pR3pyNsIN0NJUS5OQVNEQVFDTTpUT1JPLklRX0dST1NTX01BUkdJTi4xMDAwLjEyLzMxLzIwMjIuLi5VU0QBAAAAeXs2bAIAAAAHNTQuNjk5NAEIAAAABQAAAAExAQAAAAstMjAzMzM0NjkwMAMAAAADMTYwAgAAAAQ0MDc0BAAAAAEwBwAAAAoxMi8zMS8yMDIyCAAAAAoxMi8zMS8yMDIyCQAAAAEw1JbGDunI2wiEtaUd6cjbCDhDSVEuTkFTREFRQ006VE9STy5JUV9DVVJSRU5UX1JBVElPLjEwMDAuMTIvMzEvMjAyMi4uLlVTRAEAAAB5ezZsAgAAAAg4LjQwMDUwNwEIAAAABQAAAAExAQAAAAstMjAzMzM0NjkwMAMAAAADMTYwAgAAAAQ0MDMwBAAAAAEwBwAAAAoxMi8zMS8yMDIyCAAAAAoxMi8zMS8yMDIyCQAAAAEw1JbGDunI2wiEtaUd6cjbCDFDSVEuTllTRTpDQVQuSVFfVE9UQUxfREVCVF9FUVVJVFkuMTAwMC4xMi8zMS8yMDIwAQAAADL1AwACAAAACDI0NS43Mjc2AQgAAAAFAAAAATEBAAAACy0yMDYwODgxOTM2AwAAAAMxNjACAAAABDQwMzQEAAAAATAHAAAACjEyLzMxLzIwMjAIAAAACjEyLzMxLzIwMjAJAAAAATDUlsYO6cjbCIS1pR3pyNsIKENJUS5UU0U6NjUwMS5JUV9BUl9UVVJOUy4xMDAwLjEyLzMxLzIwMjEBAAAAmy0CAAIAAAAIMy40</t>
  </si>
  <si>
    <t>OTUzOTYBCAAAAAUAAAABMQEAAAALLTIwODg4MjE2NDkDAAAAAjc5AgAAAAQ0MDAxBAAAAAEwBwAAAAoxMi8zMS8yMDIxCAAAAAkzLzMxLzIwMjEJAAAAATDUlsYO6cjbCIS1pR3pyNsIMENJUS5OWVNFOkNOSEkuSVFfSU5WRU5UT1JZX1RVUk5TLjEwMDAuMTIvMzEvMjAyMQEAAABOYhkGAgAAAAgyLjc3NTE3NwEIAAAABQAAAAExAQAAAAstMjA1OTAxMjYwMwMAAAADMTYwAgAAAAQ0MDgyBAAAAAEwBwAAAAoxMi8zMS8yMDIxCAAAAAoxMi8zMS8yMDIxCQAAAAEw1JbGDunI2wiEtaUd6cjbCCtDSVEuU0hTRTo2MDAwMzEuSVFfQVJfVFVSTlMuMTAwMC4xMi8zMS8yMDE3AQAAAC9QWQACAAAACDEuOTgzMTQ1AQgAAAAFAAAAATEBAAAACjE5NTI2MjAzODkDAAAAAjMyAgAAAAQ0MDAxBAAAAAEwBwAAAAoxMi8zMS8yMDE3CAAAAAoxMi8zMS8yMDE3CQAAAAEw1JbGDunI2wiEtaUd6cjbCC9DSVEuTllTRTpDQVQuSVFfSU5WRU5UT1JZX1RVUk5TLjEwMDAuMTIvMzEvMjAyMgEAAAAy9QMAAgAAAAgyLjcyODY1MgEIAAAABQAAAAExAQAAAAstMjA2MDg4MTkzNwMAAAADMTYwAgAAAAQ0MDgyBAAAAAEwBwAAAAoxMi8zMS8yMDIyCAAAAAoxMi8zMS8yMDIyCQAAAAEw1JbGDunI2wiEtaUd6cjbCCtDSVEuTlNFSTpNJk0uSVFfQVNTRVRfVFVSTlMuMTAwMC4xMi8zMC8yMDE2AQAAAEJnDQACAAAACDAuNzgwNTA2AQgA</t>
  </si>
  <si>
    <t>AAAFAAAAATEBAAAACjE4NDkxODIyNjIDAAAAAjcyAgAAAAQ0MTc3BAAAAAEwBwAAAAoxMi8zMC8yMDE2CAAAAAkzLzMxLzIwMTYJAAAAATDUlsYO6cjbCIS1pR3pyNsIMENJUS5OWVNFOkNOSEkuSVFfSU5WRU5UT1JZX1RVUk5TLjEwMDAuMTIvMzEvMjAxOQEAAABOYhkGAgAAAAgzLjI1NDM3OAEIAAAABQAAAAExAQAAAAstMjEwOTc4NTgzMgMAAAADMTYwAgAAAAQ0MDgyBAAAAAEwBwAAAAoxMi8zMS8yMDE5CAAAAAoxMi8zMS8yMDE5CQAAAAEw1JbGDunI2wiEtaUd6cjbCDBDSVEuTkFTREFRQ006VE9STy5JUV9BU1NFVF9UVVJOUy4xMDAwLjEyLzMxLzIwMTcBAAAAeXs2bAMAAAAAANSWxg7pyNsIhLWlHenI2wgtQ0lRLk5TRUk6TSZNLklRX1JFVFVSTl9BU1NFVFMuMTAwMC4xMi8zMS8yMDIwAQAAAEJnDQACAAAABTQuMDI5AQgAAAAFAAAAATEBAAAACy0yMTQzODIzMTc1AwAAAAI3MgIAAAAENDE3OAQAAAABMAcAAAAKMTIvMzEvMjAyMAgAAAAJMy8zMS8yMDIwCQAAAAEw1JbGDunI2wiEtaUd6cjbCCpDSVEuTllTRTpDTkhJLklRX05JX01BUkdJTi4xMDAwLjEyLzMxLzIwMTMBAAAATmIZBgIAAAAGMi4wMDA4AQgAAAAFAAAAATEBAAAACjE4MjE2ODc2MjADAAAAAzE2MAIAAAAENDA5NAQAAAABMAcAAAAKMTIvMzEvMjAxMwgAAAAKMTIvMzEvMjAxMwkAAAABMNSWxg7pyNsIhLWlHenI2wg3Q0lRLk5B</t>
  </si>
  <si>
    <t>U0RBUUNNOlRPUk8uSVFfVE9UQUxfREVCVF9DQVBJVEFMLjEwMDAuMTIvMzEvMjAxOQEAAAB5ezZsAwAAAAAA1JbGDunI2wiEtaUd6cjbCDNDSVEuTlNFSTpNJk0uSVFfQ1VSUkVOVF9SQVRJTy4xMDAwLjEyLzMxLzIwMTMuLi5VU0QBAAAAQmcNAAIAAAAIMS4zMTAwNDEBCAAAAAUAAAABMQEAAAAKMTY5MDEwMjI3NQMAAAACNzICAAAABDQwMzAEAAAAATAHAAAACjEyLzMxLzIwMTMIAAAACTMvMzEvMjAxMwkAAAABMNSWxg7pyNsIhLWlHenI2wgzQ0lRLlRTRTo2MzI2LklRX0VCSVREQV9NQVJHSU4uMTAwMC4xMi8zMS8yMDE5Li4uVVNEAQAAABlXBAACAAAABzEyLjk3NzEBCAAAAAUAAAABMQEAAAAKMjA4NTI4ODIwMQMAAAACNzkCAAAABDQwNDcEAAAAATAHAAAACjEyLzMxLzIwMTkIAAAACjEyLzMxLzIwMTkJAAAAATDUlsYO6cjbCIS1pR3pyNsIOENJUS5TSFNFOjYwMDAzMS5JUV9ORVRfREVCVF9FQklUREEuMTAwMC4xMi8zMS8yMDE3Li4uVVNEAQAAAC9QWQACAAAACDEuMTkyMDM3AQgAAAAFAAAAATEBAAAACjE5NTI2MjAzODkDAAAAAjMyAgAAAAQ0MTkzBAAAAAEwBwAAAAoxMi8zMS8yMDE3CAAAAAoxMi8zMS8yMDE3CQAAAAEw1JbGDunI2wiEtaUd6cjbCDNDSVEuTlNFSTpNJk0uSVFfQ1VSUkVOVF9SQVRJTy4xMDAwLjEyLzMxLzIwMTUuLi5VU0QBAAAAQmcNAAIAAAAIMS4xNzgzODEBCAAAAAUA</t>
  </si>
  <si>
    <t>AAABMQEAAAAKMTc5OTI5NjU3MAMAAAACNzICAAAABDQwMzAEAAAAATAHAAAACjEyLzMxLzIwMTUIAAAACTMvMzEvMjAxNQkAAAABMNSWxg7pyNsIhLWlHenI2wgwQ0lRLlNIU0U6NjAwMDMxLklRX1JFVFVSTl9BU1NFVFMuMTAwMC4xMi8zMS8yMDE5AQAAAC9QWQACAAAABjkuMjYwMwEIAAAABQAAAAExAQAAAAoyMDg2OTE3ODc2AwAAAAIzMgIAAAAENDE3OAQAAAABMAcAAAAKMTIvMzEvMjAxOQgAAAAKMTIvMzEvMjAxOQkAAAABMNSWxg7pyNsIhLWlHenI2wgxQ0lRLk5TRUk6TSZNLklRX1FVSUNLX1JBVElPLjEwMDAuMTIvMzEvMjAyMi4uLlVTRAEAAABCZw0AAgAAAAgwLjUzMzQ2OQEIAAAABQAAAAExAQAAAAstMjAzOTA4Mjc4NAMAAAACNzICAAAABDQxMjEEAAAAATAHAAAACjEyLzMxLzIwMjIIAAAACTMvMzEvMjAyMgkAAAABMNSWxg7pyNsIhLWlHenI2wgpQ0lRLk5ZU0U6VEVYLklRX05JX01BUkdJTi4xMDAwLjEyLzMxLzIwMjEBAAAADrMEAAIAAAAGNS42ODMzAQgAAAAFAAAAATEBAAAACy0yMDYxNjMxNjI5AwAAAAMxNjACAAAABDQwOTQEAAAAATAHAAAACjEyLzMxLzIwMjEIAAAACjEyLzMxLzIwMjEJAAAAATDUlsYO6cjbCIS1pR3pyNsILUNJUS5OU0VJOk0mTS5JUV9SRVRVUk5fRVFVSVRZLjEwMDAuMTIvMzEvMjAxOAEAAABCZw0AAgAAAAcxOS42MTk2AQgAAAAFAAAAATEBAAAACjE5NzA2</t>
  </si>
  <si>
    <t>MzgxMTADAAAAAjcyAgAAAAQ0MTI4BAAAAAEwBwAAAAoxMi8zMS8yMDE4CAAAAAkzLzMxLzIwMTgJAAAAATDUlsYO6cjbCIS1pR3pyNsIMENJUS5OWVNFOlRFWC5JUV9FQklUREFfSU5ULjEwMDAuMTIvMzEvMjAxNS4uLlVTRAEAAAAOswQAAgAAAAgzLjcxNjAwMwEIAAAABQAAAAExAQAAAAoxODc0ODMyNjYzAwAAAAMxNjACAAAABDQxOTAEAAAAATAHAAAACjEyLzMxLzIwMTUIAAAACjEyLzMxLzIwMTUJAAAAATDUlsYO6cjbCIS1pR3pyNsINUNJUS5OU0VJOk0mTS5JUV9ORVRfREVCVF9FQklUREEuMTAwMC4xMi8zMS8yMDIwLi4uVVNEAQAAAEJnDQACAAAACDQuODA2NzE0AQgAAAAFAAAAATEBAAAACy0yMTQzODIzMTc1AwAAAAI3MgIAAAAENDE5MwQAAAABMAcAAAAKMTIvMzEvMjAyMAgAAAAJMy8zMS8yMDIwCQAAAAEw1JbGDunI2wiEtaUd6cjbCClDSVEuVFNFOjYzMjYuSVFfTklfTUFSR0lOLjEwMDAuMTIvMzEvMjAxNQEAAAAZVwQAAgAAAAY4Ljg0NTMBCAAAAAUAAAABMQEAAAAKMTg3OTU5NDk0OAMAAAACNzkCAAAABDQwOTQEAAAAATAHAAAACjEyLzMxLzIwMTUIAAAACjEyLzMxLzIwMTUJAAAAATDUlsYO6cjbCIS1pR3pyNsILUNJUS5OQVNEQVFDTTpUT1JPLklRX0FSX1RVUk5TLjEwMDAuMTIvMzEvMjAxMwEAAAB5ezZsAwAAAAAA1JbGDunI2wiEtaUd6cjbCDFDSVEuTlNFSTpNJk0uSVFfVE9U</t>
  </si>
  <si>
    <t>QUxfREVCVF9FUVVJVFkuMTAwMC4xMi8zMS8yMDE1AQAAAEJnDQACAAAACDEyMC41NTgyAQgAAAAFAAAAATEBAAAACjE3OTkyOTY1NzADAAAAAjcyAgAAAAQ0MDM0BAAAAAEwBwAAAAoxMi8zMS8yMDE1CAAAAAkzLzMxLzIwMTUJAAAAATDUlsYO6cjbCIS1pR3pyNsIMENJUS5OWVNFOkNOSEkuSVFfSU5WRU5UT1JZX1RVUk5TLjEwMDAuMTIvMzEvMjAxMwEAAABOYhkGAgAAAAgzLjkwMzg5MgEIAAAABQAAAAExAQAAAAoxODIxNjg3NjIwAwAAAAMxNjACAAAABDQwODIEAAAAATAHAAAACjEyLzMxLzIwMTMIAAAACjEyLzMxLzIwMTMJAAAAATDUlsYO6cjbCIS1pR3pyNsIK0NJUS5UU0U6NjUwMS5JUV9FQklUX01BUkdJTi4xMDAwLjEyLzMxLzIwMTQBAAAAmy0CAAIAAAAGNi4yNTY2AQgAAAAFAAAAATEBAAAACjE3NDUyNzA1NDQDAAAAAjc5AgAAAAQ0MDUzBAAAAAEwBwAAAAoxMi8zMS8yMDE0CAAAAAkzLzMxLzIwMTQJAAAAATDUlsYO6cjbCIS1pR3pyNsIMUNJUS5OU0VJOk0mTS5JUV9UT1RBTF9ERUJUX0VRVUlUWS4xMDAwLjEyLzMxLzIwMjABAAAAQmcNAAIAAAAIMTczLjIzNzkBCAAAAAUAAAABMQEAAAALLTIxNDM4MjMxNzUDAAAAAjcyAgAAAAQ0MDM0BAAAAAEwBwAAAAoxMi8zMS8yMDIwCAAAAAkzLzMxLzIwMjAJAAAAATDUlsYO6cjbCIS1pR3pyNsIMkNJUS5OU0VJOk0mTS5JUV9UT1RBTF9ERUJU</t>
  </si>
  <si>
    <t>X0NBUElUQUwuMTAwMC4xMi8zMC8yMDE2AQAAAEJnDQACAAAABzU2LjE3ODUBCAAAAAUAAAABMQEAAAAKMTg0OTE4MjI2MgMAAAACNzICAAAABDQxODYEAAAAATAHAAAACjEyLzMwLzIwMTYIAAAACTMvMzEvMjAxNgkAAAABMNSWxg7pyNsIhLWlHenI2wgyQ0lRLk5ZU0U6Q05ISS5JUV9UT1RBTF9ERUJUX0VRVUlUWS4xMDAwLjEyLzMxLzIwMTMBAAAATmIZBgIAAAAINjAxLjc3MTYBCAAAAAUAAAABMQEAAAAKMTgyMTY4NzYyMAMAAAADMTYwAgAAAAQ0MDM0BAAAAAEwBwAAAAoxMi8zMS8yMDEzCAAAAAoxMi8zMS8yMDEzCQAAAAEw1JbGDunI2wiEtaUd6cjbCDJDSVEuVFNFOjYzMjYuSVFfR1JPU1NfTUFSR0lOLjEwMDAuMTIvMzEvMjAyMS4uLlVTRAEAAAAZVwQAAgAAAAcyOC43NjA3AQgAAAAFAAAAATEBAAAACy0yMTA3NzE0MDE0AwAAAAI3OQIAAAAENDA3NAQAAAABMAcAAAAKMTIvMzEvMjAyMQgAAAAKMTIvMzEvMjAyMQkAAAABMNSWxg7pyNsIqHykHenI2wgpQ0lRLlRTRTo2MzI2LklRX05JX01BUkdJTi4xMDAwLjEyLzMxLzIwMjABAAAAGVcEAAIAAAAGNi45MzUxAQgAAAAFAAAAATEBAAAACy0yMTA3NzE0MDA4AwAAAAI3OQIAAAAENDA5NAQAAAABMAcAAAAKMTIvMzEvMjAyMAgAAAAKMTIvMzEvMjAyMAkAAAABMNSWxg7pyNsIqHykHenI2wgyQ0lRLk5BU0RBUUNNOlRPUk8uSVFfUkVUVVJOX0VR</t>
  </si>
  <si>
    <t>VUlUWS4xMDAwLjEyLzMxLzIwMTkBAAAAeXs2bAMAAAAAANSWxg7pyNsIqHykHenI2wgrQ0lRLlRTRTo2MzI2LklRX0VCSVRfTUFSR0lOLjEwMDAuMTIvMzEvMjAxNAEAAAAZVwQAAgAAAAcxMy42MzU4AQgAAAAFAAAAATEBAAAACjE3ODI0NDYzNTUDAAAAAjc5AgAAAAQ0MDUzBAAAAAEwBwAAAAoxMi8zMS8yMDE0CAAAAAkzLzMxLzIwMTQJAAAAATDUlsYO6cjbCKh8pB3pyNsIMkNJUS5UU0U6NjUwMS5JUV9HUk9TU19NQVJHSU4uMTAwMC4xMi8zMS8yMDIxLi4uVVNEAQAAAJstAgACAAAABjI1LjE0OQEIAAAABQAAAAExAQAAAAstMjA4ODgyMTY0OQMAAAACNzkCAAAABDQwNzQEAAAAATAHAAAACjEyLzMxLzIwMjEIAAAACTMvMzEvMjAyMQkAAAABMNSWxg7pyNsIqHykHenI2wgwQ0lRLlNIU0U6NjAwMDMxLklRX1JFVFVSTl9FUVVJVFkuMTAwMC4xMi8zMS8yMDE4AQAAAC9QWQACAAAABjIxLjQxMwEIAAAABQAAAAExAQAAAAoyMDMwMTI4MjI5AwAAAAIzMgIAAAAENDEyOAQAAAABMAcAAAAKMTIvMzEvMjAxOAgAAAAKMTIvMzEvMjAxOAkAAAABMNSWxg7pyNsIqHykHenI2wgwQ0lRLk5ZU0U6Q0FULklRX0VCSVREQV9JTlQuMTAwMC4xMi8zMS8yMDE3Li4uVVNEAQAAADL1AwACAAAACDE1LjkxOTAyAQgAAAAFAAAAATEBAAAACjIwMTU4NjkyMTcDAAAAAzE2MAIAAAAENDE5MAQAAAABMAcAAAAKMTIvMzEv</t>
  </si>
  <si>
    <t>MjAxNwgAAAAKMTIvMzEvMjAxNwkAAAABMNSWxg7pyNsIqHykHenI2wg0Q0lRLk5ZU0U6QUdDTy5JUV9DVVJSRU5UX1JBVElPLjEwMDAuMTIvMzEvMjAyMi4uLlVTRAEAAABP2AQAAgAAAAgxLjQwMzkzOAEIAAAABQAAAAExAQAAAAstMjA1OTAxMjYwNwMAAAADMTYwAgAAAAQ0MDMwBAAAAAEwBwAAAAoxMi8zMS8yMDIyCAAAAAoxMi8zMS8yMDIyCQAAAAEw1JbGDunI2wiofKQd6cjbCDVDSVEuU0hTRTo2MDAwMzEuSVFfVE9UQUxfREVCVF9DQVBJVEFMLjEwMDAuMTIvMzEvMjAxMwEAAAAvUFkAAgAAAAc0OC40MzIxAQgAAAAFAAAAATEBAAAACjE3Mjk1NDU2NzYDAAAAAjMyAgAAAAQ0MTg2BAAAAAEwBwAAAAoxMi8zMS8yMDEzCAAAAAoxMi8zMS8yMDEzCQAAAAEw1JbGDunI2wiofKQd6cjbCDNDSVEuTllTRTpBR0NPLklRX1RPVEFMX0RFQlRfQ0FQSVRBTC4xMDAwLjEyLzMwLzIwMTYBAAAAT9gEAAIAAAAHMzAuMDI3MQEIAAAABQAAAAExAQAAAAoxODc2NzM0NTQwAwAAAAMxNjACAAAABDQxODYEAAAAATAHAAAACjEyLzMwLzIwMTYIAAAACjEyLzMxLzIwMTUJAAAAATDUlsYO6cjbCKh8pB3pyNsILENJUS5TSFNFOjYwMDAzMS5JUV9OSV9NQVJHSU4uMTAwMC4xMi8zMS8yMDE4AQAAAC9QWQACAAAABzEwLjk1NjgBCAAAAAUAAAABMQEAAAAKMjAzMDEyODIyOQMAAAACMzICAAAABDQwOTQEAAAAATAHAAAA</t>
  </si>
  <si>
    <t>CjEyLzMxLzIwMTgIAAAACjEyLzMxLzIwMTgJAAAAATDUlsYO6cjbCKh8pB3pyNsINUNJUS5OQVNEQVFDTTpUT1JPLklRX0VCSVREQV9JTlQuMTAwMC4xMi8zMS8yMDIxLi4uVVNEAQAAAHl7NmwCAAAACDYuMTM5Mzc5AQgAAAAFAAAAATEBAAAACy0yMDMzMzQ2ODM5AwAAAAMxNjACAAAABDQxOTAEAAAAATAHAAAACjEyLzMxLzIwMjEIAAAACjEyLzMxLzIwMjEJAAAAATDUlsYO6cjbCKh8pB3pyNsILUNJUS5UU0U6NjMyNi5JUV9SRVRVUk5fRVFVSVRZLjEwMDAuMTIvMzEvMjAxNwEAAAAZVwQAAgAAAAYxMC45MzkBCAAAAAUAAAABMQEAAAAKMTg3OTU5NDk0MgMAAAACNzkCAAAABDQxMjgEAAAAATAHAAAACjEyLzMxLzIwMTcIAAAACjEyLzMxLzIwMTcJAAAAATDUlsYO6cjbCKh8pB3pyNsIKUNJUS5UU0U6NjMyNi5JUV9OSV9NQVJHSU4uMTAwMC4xMi8zMS8yMDEzAQAAABlXBAACAAAABjYuNDQ3NwEIAAAABQAAAAExAQAAAAoxNzQzNTY1NzI5AwAAAAI3OQIAAAAENDA5NAQAAAABMAcAAAAKMTIvMzEvMjAxMwgAAAAJMy8zMS8yMDEzCQAAAAEw1JbGDunI2wiofKQd6cjbCDJDSVEuVFNFOjYzMjYuSVFfVE9UQUxfREVCVF9DQVBJVEFMLjEwMDAuMTIvMzAvMjAxNgEAAAAZVwQAAgAAAAczOC42ODI4AQgAAAAFAAAAATEBAAAACjE4Nzk1OTQ5NDgDAAAAAjc5AgAAAAQ0MTg2BAAAAAEwBwAAAAoxMi8zMC8y</t>
  </si>
  <si>
    <t>MDE2CAAAAAoxMi8zMS8yMDE1CQAAAAEw1JbGDunI2wiofKQd6cjbCDFDSVEuTllTRTpDQVQuSVFfVE9UQUxfREVCVF9FUVVJVFkuMTAwMC4xMi8zMS8yMDE4AQAAADL1AwACAAAACDI1OS44OTM0AQgAAAAFAAAAATEBAAAACjIwODA2NDgxNDMDAAAAAzE2MAIAAAAENDAzNAQAAAABMAcAAAAKMTIvMzEvMjAxOAgAAAAKMTIvMzEvMjAxOAkAAAABMNSWxg7pyNsIqHykHenI2wgtQ0lRLk5ZU0U6Q0FULklRX1JFVFVSTl9FUVVJVFkuMTAwMC4xMi8zMS8yMDE4AQAAADL1AwACAAAABzQ0LjE1NzEBCAAAAAUAAAABMQEAAAAKMjA4MDY0ODE0MwMAAAADMTYwAgAAAAQ0MTI4BAAAAAEwBwAAAAoxMi8zMS8yMDE4CAAAAAoxMi8zMS8yMDE4CQAAAAEw1JbGDunI2wiofKQd6cjbCDJDSVEuTllTRTpBR0NPLklRX1FVSUNLX1JBVElPLjEwMDAuMTIvMzEvMjAxNy4uLlVTRAEAAABP2AQAAgAAAAgwLjUyMzMxNQEIAAAABQAAAAExAQAAAAoyMDE4MzYwODIzAwAAAAMxNjACAAAABDQxMjEEAAAAATAHAAAACjEyLzMxLzIwMTcIAAAACjEyLzMxLzIwMTcJAAAAATDUlsYO6cjbCKh8pB3pyNsIM0NJUS5OU0VJOk0mTS5JUV9FQklUREFfTUFSR0lOLjEwMDAuMTIvMzEvMjAxNC4uLlVTRAEAAABCZw0AAgAAAAcxMy45MzU4AQgAAAAFAAAAATEBAAAACjE3NDU3Mjg3NjMDAAAAAjcyAgAAAAQ0MDQ3BAAAAAEwBwAAAAoxMi8z</t>
  </si>
  <si>
    <t>MS8yMDE0CAAAAAkzLzMxLzIwMTQJAAAAATDUlsYO6cjbCKh8pB3pyNsIM0NJUS5UU0U6NjMyNi5JUV9DVVJSRU5UX1JBVElPLjEwMDAuMTIvMzEvMjAxNy4uLlVTRAEAAAAZVwQAAgAAAAgxLjc1Nzc3NwEIAAAABQAAAAExAQAAAAoxODc5NTk0OTQyAwAAAAI3OQIAAAAENDAzMAQAAAABMAcAAAAKMTIvMzEvMjAxNwgAAAAKMTIvMzEvMjAxNwkAAAABMNSWxg7pyNsIqHykHenI2wg2Q0lRLlNIU0U6NjAwMDMxLklRX0NVUlJFTlRfUkFUSU8uMTAwMC4xMi8zMS8yMDEzLi4uVVNEAQAAAC9QWQACAAAACDIuMTY1MjI2AQgAAAAFAAAAATEBAAAACjE3Mjk1NDU2NzYDAAAAAjMyAgAAAAQ0MDMwBAAAAAEwBwAAAAoxMi8zMS8yMDEzCAAAAAoxMi8zMS8yMDEzCQAAAAEw1JbGDunI2wiofKQd6cjbCCxDSVEuU0hTRTo2MDAwMzEuSVFfTklfTUFSR0lOLjEwMDAuMTIvMzAvMjAxNgEAAAAvUFkAAgAAAAYwLjAyMTEBCAAAAAUAAAABMQEAAAAKMTgzODUzOTA1NwMAAAACMzICAAAABDQwOTQEAAAAATAHAAAACjEyLzMwLzIwMTYIAAAACjEyLzMxLzIwMTUJAAAAATDUlsYO6cjbCKh8pB3pyNsINkNJUS5OQVNEQVFDTTpUT1JPLklRX1RPVEFMX0RFQlRfRVFVSVRZLjEwMDAuMTIvMzEvMjAyMQEAAAB5ezZsAgAAAAcxNS4zNzk3AQgAAAAFAAAAATEBAAAACy0yMDMzMzQ2ODM5AwAAAAMxNjACAAAABDQwMzQEAAAAATAH</t>
  </si>
  <si>
    <t>AAAACjEyLzMxLzIwMjEIAAAACjEyLzMxLzIwMjEJAAAAATDUlsYO6cjbCKh8pB3pyNsIMkNJUS5OWVNFOkRFLklRX0VCSVREQV9NQVJHSU4uMTAwMC4xMi8zMS8yMDIyLi4uVVNEAQAAAIAPBAACAAAABzIwLjU1NDMBCAAAAAUAAAABMQEAAAALLTIwNjUzODg0NjgDAAAAAzE2MAIAAAAENDA0NwQAAAABMAcAAAAKMTIvMzEvMjAyMggAAAAKMTAvMzAvMjAyMgkAAAABMNSWxg7pyNsIqHykHenI2wgyQ0lRLk5ZU0U6VEVYLklRX1RPVEFMX0RFQlRfQ0FQSVRBTC4xMDAwLjEyLzMwLzIwMTYBAAAADrMEAAIAAAAHNDguNDQ4MwEIAAAABQAAAAExAQAAAAoxODc0ODMyNjYzAwAAAAMxNjACAAAABDQxODYEAAAAATAHAAAACjEyLzMwLzIwMTYIAAAACjEyLzMxLzIwMTUJAAAAATDUlsYO6cjbCKh8pB3pyNsILENJUS5OWVNFOkFHQ08uSVFfRUJJVF9NQVJHSU4uMTAwMC4xMi8zMC8yMDE2AQAAAE/YBAACAAAABjUuMTM0MwEIAAAABQAAAAExAQAAAAoxODc2NzM0NTQwAwAAAAMxNjACAAAABDQwNTMEAAAAATAHAAAACjEyLzMwLzIwMTYIAAAACjEyLzMxLzIwMTUJAAAAATDUlsYO6cjbCKh8pB3pyNsIOkNJUS5OQVNEQVFDTTpUT1JPLklRX05FVF9ERUJUX0VCSVREQS4xMDAwLjEyLzMxLzIwMTcuLi5VU0QBAAAAeXs2bAMAAAAAANSWxg7pyNsIqHykHenI2wgxQ0lRLk5ZU0U6Q0FULklRX1RPVEFMX0RFQlRfRVFV</t>
  </si>
  <si>
    <t>SVRZLjEwMDAuMTIvMzEvMjAxMwEAAAAy9QMAAgAAAAcxODAuODQxAQgAAAAFAAAAATEBAAAACjE3NzY0NDIxMDIDAAAAAzE2MAIAAAAENDAzNAQAAAABMAcAAAAKMTIvMzEvMjAxMwgAAAAKMTIvMzEvMjAxMwkAAAABMNSWxg7pyNsIqHykHenI2wgsQ0lRLlNIU0U6NjAwMDMxLklRX05JX01BUkdJTi4xMDAwLjEyLzMxLzIwMTQBAAAAL1BZAAIAAAAGMi4zMzU2AQgAAAAFAAAAATEBAAAACjE3ODkwMDgxMzgDAAAAAjMyAgAAAAQ0MDk0BAAAAAEwBwAAAAoxMi8zMS8yMDE0CAAAAAoxMi8zMS8yMDE0CQAAAAEw1JbGDunI2wiofKQd6cjbCDJDSVEuU0hTRTo2MDAwMzEuSVFfSU5WRU5UT1JZX1RVUk5TLjEwMDAuMTIvMzEvMjAxMwEAAAAvUFkAAgAAAAcyLjc3MDkxAQgAAAAFAAAAATEBAAAACjE3Mjk1NDU2NzYDAAAAAjMyAgAAAAQ0MDgyBAAAAAEwBwAAAAoxMi8zMS8yMDEzCAAAAAoxMi8zMS8yMDEzCQAAAAEw1JbGDunI2wiofKQd6cjbCCtDSVEuVFNFOjY1MDEuSVFfRUJJVF9NQVJHSU4uMTAwMC4xMi8zMS8yMDE4AQAAAJstAgACAAAABjcuNjI3OQEIAAAABQAAAAExAQAAAAoxOTY5OTAzMjkxAwAAAAI3OQIAAAAENDA1MwQAAAABMAcAAAAKMTIvMzEvMjAxOAgAAAAJMy8zMS8yMDE4CQAAAAEw1JbGDunI2wiofKQd6cjbCClDSVEuTllTRTpBR0NPLklRX0FSX1RVUk5TLjEwMDAuMTIvMzEvMjAyMQEA</t>
  </si>
  <si>
    <t>AABP2AQAAgAAAAkxMi4wNTc2OTkBCAAAAAUAAAABMQEAAAALLTIwNTkwMTI1NDUDAAAAAzE2MAIAAAAENDAwMQQAAAABMAcAAAAKMTIvMzEvMjAyMQgAAAAKMTIvMzEvMjAyMQkAAAABMNSWxg7pyNsIqHykHenI2wgsQ0lRLk5ZU0U6QUdDTy5JUV9BU1NFVF9UVVJOUy4xMDAwLjEyLzMxLzIwMjABAAAAT9gEAAIAAAAIMS4xMjUxNTQBCAAAAAUAAAABMQEAAAALLTIwNTkwMTI1NzcDAAAAAzE2MAIAAAAENDE3NwQAAAABMAcAAAAKMTIvMzEvMjAyMAgAAAAKMTIvMzEvMjAyMAkAAAABMNSWxg7pyNsIqHykHenI2wguQ0lRLk5ZU0U6REUuSVFfSU5WRU5UT1JZX1RVUk5TLjEwMDAuMTIvMzEvMjAxNwEAAACADwQAAgAAAAg1LjQ3NTkxMwEIAAAABQAAAAExAQAAAAoxOTk2OTk4NzA2AwAAAAMxNjACAAAABDQwODIEAAAAATAHAAAACjEyLzMxLzIwMTcIAAAACjEwLzI5LzIwMTcJAAAAATDUlsYO6cjbCKh8pB3pyNsIKENJUS5OWVNFOlRFWC5JUV9BUl9UVVJOUy4xMDAwLjEyLzMxLzIwMTgBAAAADrMEAAIAAAAINy4xMDMwNzQBCAAAAAUAAAABMQEAAAAKMjA3OTk2NTEyNQMAAAADMTYwAgAAAAQ0MDAxBAAAAAEwBwAAAAoxMi8zMS8yMDE4CAAAAAoxMi8zMS8yMDE4CQAAAAEw1JbGDunI2wiofKQd6cjbCDBDSVEuTllTRTpDQVQuSVFfRUJJVERBX0lOVC4xMDAwLjEyLzMxLzIwMjIuLi5VU0QBAAAAMvUDAAIA</t>
  </si>
  <si>
    <t>AAAIMjcuNDA2MzIBCAAAAAUAAAABMQEAAAALLTIwNjA4ODE5MzcDAAAAAzE2MAIAAAAENDE5MAQAAAABMAcAAAAKMTIvMzEvMjAyMggAAAAKMTIvMzEvMjAyMgkAAAABMNSWxg7pyNsIqHykHenI2wgrQ0lRLk5ZU0U6VEVYLklRX0VCSVRfTUFSR0lOLjEwMDAuMTIvMzAvMjAxNgEAAAAOswQAAgAAAAY2LjQ3MzkBCAAAAAUAAAABMQEAAAAKMTg3NDgzMjY2MwMAAAADMTYwAgAAAAQ0MDUzBAAAAAEwBwAAAAoxMi8zMC8yMDE2CAAAAAoxMi8zMS8yMDE1CQAAAAEw1JbGDunI2wiofKQd6cjbCDJDSVEuTllTRTpDTkhJLklRX1RPVEFMX0RFQlRfRVFVSVRZLjEwMDAuMTIvMzEvMjAxNQEAAABOYhkGAgAAAAg1NDEuMDYxNQEIAAAABQAAAAExAQAAAAoxODc3NjA1MDI3AwAAAAMxNjACAAAABDQwMzQEAAAAATAHAAAACjEyLzMxLzIwMTUIAAAACjEyLzMxLzIwMTUJAAAAATDUlsYO6cjbCKh8pB3pyNsIM0NJUS5OWVNFOlRFWC5JUV9FQklUREFfTUFSR0lOLjEwMDAuMTIvMzEvMjAyMS4uLlVTRAEAAAAOswQAAgAAAAY5Ljg1MTIBCAAAAAUAAAABMQEAAAALLTIwNjE2MzE2MjkDAAAAAzE2MAIAAAAENDA0NwQAAAABMAcAAAAKMTIvMzEvMjAyMQgAAAAKMTIvMzEvMjAyMQkAAAABMNSWxg7pyNsIqHykHenI2wg6Q0lRLk5BU0RBUUNNOlRPUk8uSVFfTkVUX0RFQlRfRUJJVERBLjEwMDAuMTIvMzEvMjAyMS4uLlVT</t>
  </si>
  <si>
    <t>RAEAAAB5ezZsAgAAAAgzLjc2MDkyOAEIAAAABQAAAAExAQAAAAstMjAzMzM0NjgzOQMAAAADMTYwAgAAAAQ0MTkzBAAAAAEwBwAAAAoxMi8zMS8yMDIxCAAAAAoxMi8zMS8yMDIxCQAAAAEw1JbGDunI2wiofKQd6cjbCDJDSVEuTllTRTpURVguSVFfR1JPU1NfTUFSR0lOLjEwMDAuMTIvMzEvMjAxMy4uLlVTRAEAAAAOswQAAgAAAAcyMC40NzU3AQgAAAAFAAAAATEBAAAACjE3NzcyNzk2MTMDAAAAAzE2MAIAAAAENDA3NAQAAAABMAcAAAAKMTIvMzEvMjAxMwgAAAAKMTIvMzEvMjAxMwkAAAABMNSWxg7pyNsIqHykHenI2wg1Q0lRLlRTRTo2MzI2LklRX05FVF9ERUJUX0VCSVREQS4xMDAwLjEyLzMxLzIwMTUuLi5VU0QBAAAAGVcEAAIAAAAHMi4yOTM4NwEIAAAABQAAAAExAQAAAAoxODc5NTk0OTQ4AwAAAAI3OQIAAAAENDE5MwQAAAABMAcAAAAKMTIvMzEvMjAxNQgAAAAKMTIvMzEvMjAxNQkAAAABMNSWxg7pyNsIqHykHenI2wg0Q0lRLk5ZU0U6QUdDTy5JUV9DVVJSRU5UX1JBVElPLjEwMDAuMTIvMzEvMjAxNS4uLlVTRAEAAABP2AQAAgAAAAcxLjMyNjIxAQgAAAAFAAAAATEBAAAACjE4NzY3MzQ1NDADAAAAAzE2MAIAAAAENDAzMAQAAAABMAcAAAAKMTIvMzEvMjAxNQgAAAAKMTIvMzEvMjAxNQkAAAABMNSWxg7pyNsIqHykHenI2wgwQ0lRLk5BU0RBUUNNOlRPUk8uSVFfRUJJVF9NQVJHSU4uMTAw</t>
  </si>
  <si>
    <t>MC4xMi8zMS8yMDIyAQAAAHl7NmwCAAAABzQzLjIzMTYBCAAAAAUAAAABMQEAAAALLTIwMzMzNDY5MDADAAAAAzE2MAIAAAAENDA1MwQAAAABMAcAAAAKMTIvMzEvMjAyMggAAAAKMTIvMzEvMjAyMgkAAAABMNSWxg7pyNsIqHykHenI2wgwQ0lRLk5BU0RBUUNNOlRPUk8uSVFfRUJJVF9NQVJHSU4uMTAwMC4xMi8zMS8yMDIxAQAAAHl7NmwCAAAABy0yLjUwODgBCAAAAAUAAAABMQEAAAALLTIwMzMzNDY4MzkDAAAAAzE2MAIAAAAENDA1MwQAAAABMAcAAAAKMTIvMzEvMjAyMQgAAAAKMTIvMzEvMjAyMQkAAAABMNSWxg7pyNsIqHykHenI2wgzQ0lRLk5ZU0U6QUdDTy5JUV9UT1RBTF9ERUJUX0NBUElUQUwuMTAwMC4xMi8zMS8yMDE5AQAAAE/YBAACAAAABzM0LjgxNDcBCAAAAAUAAAABMQEAAAALLTIxMTA0NTcyODgDAAAAAzE2MAIAAAAENDE4NgQAAAABMAcAAAAKMTIvMzEvMjAxOQgAAAAKMTIvMzEvMjAxOQkAAAABMNSWxg7pyNsIqHykHenI2wg4Q0lRLk5BU0RBUUNNOlRPUk8uSVFfQ1VSUkVOVF9SQVRJTy4xMDAwLjEyLzMxLzIwMjEuLi5VU0QBAAAAeXs2bAIAAAAIMS44MTg0MjkBCAAAAAUAAAABMQEAAAALLTIwMzMzNDY4MzkDAAAAAzE2MAIAAAAENDAzMAQAAAABMAcAAAAKMTIvMzEvMjAyMQgAAAAKMTIvMzEvMjAyMQkAAAABMNSWxg7pyNsIqHykHenI2wgyQ0lRLk5ZU0U6Q0FULklRX1RPVEFM</t>
  </si>
  <si>
    <t>X0RFQlRfQ0FQSVRBTC4xMDAwLjEyLzMxLzIwMTkBAAAAMvUDAAIAAAAHNzIuMzY5NAEIAAAABQAAAAExAQAAAAstMjExMjE1NzE1OQMAAAADMTYwAgAAAAQ0MTg2BAAAAAEwBwAAAAoxMi8zMS8yMDE5CAAAAAoxMi8zMS8yMDE5CQAAAAEw1JbGDunI2wiofKQd6cjbCC1DSVEuTllTRTpDQVQuSVFfUkVUVVJOX0VRVUlUWS4xMDAwLjEyLzMxLzIwMTkBAAAAMvUDAAIAAAAHNDIuNDUzNQEIAAAABQAAAAExAQAAAAstMjExMjE1NzE1OQMAAAADMTYwAgAAAAQ0MTI4BAAAAAEwBwAAAAoxMi8zMS8yMDE5CAAAAAoxMi8zMS8yMDE5CQAAAAEw1JbGDunI2wiofKQd6cjbCCpDSVEuTllTRTpDTkhJLklRX05JX01BUkdJTi4xMDAwLjEyLzMwLzIwMTYBAAAATmIZBgIAAAAGMC45NzYzAQgAAAAFAAAAATEBAAAACjE4Nzc2MDUwMjcDAAAAAzE2MAIAAAAENDA5NAQAAAABMAcAAAAKMTIvMzAvMjAxNggAAAAKMTIvMzEvMjAxNQkAAAABMNSWxg7pyNsIqHykHenI2wgxQ0lRLk5ZU0U6Q0FULklRX1FVSUNLX1JBVElPLjEwMDAuMTIvMzEvMjAxOC4uLlVTRAEAAAAy9QMAAgAAAAgwLjg5MzgyNgEIAAAABQAAAAExAQAAAAoyMDgwNjQ4MTQzAwAAAAMxNjACAAAABDQxMjEEAAAAATAHAAAACjEyLzMxLzIwMTgIAAAACjEyLzMxLzIwMTgJAAAAATDUlsYO6cjbCKh8pB3pyNsIM0NJUS5OWVNFOlRFWC5JUV9DVVJSRU5UX1JB</t>
  </si>
  <si>
    <t>VElPLjEwMDAuMTIvMzEvMjAyMC4uLlVTRAEAAAAOswQAAgAAAAgyLjU5NzI2MgEIAAAABQAAAAExAQAAAAstMjA2MTYzMTYzOAMAAAADMTYwAgAAAAQ0MDMwBAAAAAEwBwAAAAoxMi8zMS8yMDIwCAAAAAoxMi8zMS8yMDIwCQAAAAEw1JbGDunI2wiofKQd6cjbCDBDSVEuTkFTREFRQ006VE9STy5JUV9FQklUX01BUkdJTi4xMDAwLjEyLzMxLzIwMTgBAAAAeXs2bAMAAAAAANSWxg7pyNsIqHykHenI2wguQ0lRLk5ZU0U6QUdDTy5JUV9SRVRVUk5fQVNTRVRTLjEwMDAuMTIvMzEvMjAxNwEAAABP2AQAAgAAAAYzLjQyMTMBCAAAAAUAAAABMQEAAAAKMjAxODM2MDgyMwMAAAADMTYwAgAAAAQ0MTc4BAAAAAEwBwAAAAoxMi8zMS8yMDE3CAAAAAoxMi8zMS8yMDE3CQAAAAEw1JbGDunI2wiofKQd6cjbCDRDSVEuTllTRTpDTkhJLklRX0VCSVREQV9NQVJHSU4uMTAwMC4xMi8zMS8yMDE5Li4uVVNEAQAAAE5iGQYCAAAABjguNzA3NQEIAAAABQAAAAExAQAAAAstMjEwOTc4NTgzMgMAAAADMTYwAgAAAAQ0MDQ3BAAAAAEwBwAAAAoxMi8zMS8yMDE5CAAAAAoxMi8zMS8yMDE5CQAAAAEw1JbGDunI2wiofKQd6cjbCClDSVEuTllTRTpDTkhJLklRX0FSX1RVUk5TLjEwMDAuMTIvMzEvMjAxNwEAAABOYhkGAgAAAAk0Ni4wNTcxOTMBCAAAAAUAAAABMQEAAAAKMjAxOTMzMzg5OAMAAAADMTYwAgAAAAQ0MDAxBAAAAAEw</t>
  </si>
  <si>
    <t>BwAAAAoxMi8zMS8yMDE3CAAAAAoxMi8zMS8yMDE3CQAAAAEw1JbGDunI2wiofKQd6cjbCDBDSVEuTllTRTpBR0NPLklRX0lOVkVOVE9SWV9UVVJOUy4xMDAwLjEyLzMxLzIwMTcBAAAAT9gEAAIAAAAIMy44NjE3MzUBCAAAAAUAAAABMQEAAAAKMjAxODM2MDgyMwMAAAADMTYwAgAAAAQ0MDgyBAAAAAEwBwAAAAoxMi8zMS8yMDE3CAAAAAoxMi8zMS8yMDE3CQAAAAEw1JbGDunI2wiofKQd6cjbCDBDSVEuTkFTREFRQ006VE9STy5JUV9BU1NFVF9UVVJOUy4xMDAwLjEyLzMxLzIwMTkBAAAAeXs2bAMAAAAAANSWxg7pyNsIqHykHenI2wgyQ0lRLk5ZU0U6Q0FULklRX0dST1NTX01BUkdJTi4xMDAwLjEyLzMxLzIwMjIuLi5VU0QBAAAAMvUDAAIAAAAHMjYuMTkxNwEIAAAABQAAAAExAQAAAAstMjA2MDg4MTkzNwMAAAADMTYwAgAAAAQ0MDc0BAAAAAEwBwAAAAoxMi8zMS8yMDIyCAAAAAoxMi8zMS8yMDIyCQAAAAEw1JbGDunI2wiofKQd6cjbCC5DSVEuTllTRTpBR0NPLklRX1JFVFVSTl9BU1NFVFMuMTAwMC4xMi8zMS8yMDE0AQAAAE/YBAACAAAABjUuNDc5MQEIAAAABQAAAAExAQAAAAoxODI5OTUwOTc4AwAAAAMxNjACAAAABDQxNzgEAAAAATAHAAAACjEyLzMxLzIwMTQIAAAACjEyLzMxLzIwMTQJAAAAATDUlsYO6cjbCKh8pB3pyNsIM0NJUS5UU0U6NjMyNi5JUV9FQklUREFfTUFSR0lOLjEwMDAuMTIv</t>
  </si>
  <si>
    <t>MzAvMjAxNi4uLlVTRAEAAAAZVwQAAgAAAAcxNS45NDgyAQgAAAAFAAAAATEBAAAACjE4Nzk1OTQ5NDgDAAAAAjc5AgAAAAQ0MDQ3BAAAAAEwBwAAAAoxMi8zMC8yMDE2CAAAAAoxMi8zMS8yMDE1CQAAAAEw1JbGDunI2wiofKQd6cjbCC1DSVEuTllTRTpURVguSVFfUkVUVVJOX0VRVUlUWS4xMDAwLjEyLzMxLzIwMTgBAAAADrMEAAIAAAAHMjMuMjAxMwEIAAAABQAAAAExAQAAAAoyMDc5OTY1MTI1AwAAAAMxNjACAAAABDQxMjgEAAAAATAHAAAACjEyLzMxLzIwMTgIAAAACjEyLzMxLzIwMTgJAAAAATDUlsYO6cjbCKh8pB3pyNsILUNJUS5OWVNFOlRFWC5JUV9SRVRVUk5fRVFVSVRZLjEwMDAuMTIvMzAvMjAxNgEAAAAOswQAAgAAAAY2LjQ4OTMBCAAAAAUAAAABMQEAAAAKMTg3NDgzMjY2MwMAAAADMTYwAgAAAAQ0MTI4BAAAAAEwBwAAAAoxMi8zMC8yMDE2CAAAAAoxMi8zMS8yMDE1CQAAAAEw1JbGDunI2wiofKQd6cjbCCdDSVEuTllTRTpERS5JUV9BUl9UVVJOUy4xMDAwLjEyLzMxLzIwMjEBAAAAgA8EAAIAAAAIOS4yMTU0NDUBCAAAAAUAAAABMQEAAAALLTIwNjUzODg0OTUDAAAAAzE2MAIAAAAENDAwMQQAAAABMAcAAAAKMTIvMzEvMjAyMQgAAAAKMTAvMzEvMjAyMQkAAAABMNSWxg7pyNsIqHykHenI2wgrQ0lRLlRTRTo2MzI2LklRX0FTU0VUX1RVUk5TLjEwMDAuMTIvMzAvMjAxNgEAAAAZVwQA</t>
  </si>
  <si>
    <t>AwAAAAAA1JbGDunI2wiofKQd6cjbCCxDSVEuTllTRTpBR0NPLklRX0FTU0VUX1RVUk5TLjEwMDAuMTIvMzEvMjAxNwEAAABP2AQAAgAAAAgxLjA5NzI4NAEIAAAABQAAAAExAQAAAAoyMDE4MzYwODIzAwAAAAMxNjACAAAABDQxNzcEAAAAATAHAAAACjEyLzMxLzIwMTcIAAAACjEyLzMxLzIwMTcJAAAAATDUlsYO6cjbCKh8pB3pyNsIL0NJUS5OWVNFOkNBVC5JUV9JTlZFTlRPUllfVFVSTlMuMTAwMC4xMi8zMS8yMDE4AQAAADL1AwACAAAACDMuNDM0MDc0AQgAAAAFAAAAATEBAAAACjIwODA2NDgxNDMDAAAAAzE2MAIAAAAENDA4MgQAAAABMAcAAAAKMTIvMzEvMjAxOAgAAAAKMTIvMzEvMjAxOAkAAAABMNSWxg7pyNsIqHykHenI2wgrQ0lRLk5TRUk6TSZNLklRX0FTU0VUX1RVUk5TLjEwMDAuMTIvMzEvMjAxOAEAAABCZw0AAgAAAAgwLjczNTAyOAEIAAAABQAAAAExAQAAAAoxOTcwNjM4MTEwAwAAAAI3MgIAAAAENDE3NwQAAAABMAcAAAAKMTIvMzEvMjAxOAgAAAAJMy8zMS8yMDE4CQAAAAEw1JbGDunI2wiofKQd6cjbCCtDSVEuTllTRTpURVguSVFfQVNTRVRfVFVSTlMuMTAwMC4xMi8zMS8yMDE5AQAAAA6zBAACAAAABzEuMzAzMDMBCAAAAAUAAAABMQEAAAALLTIxMTI2MTMyNDUDAAAAAzE2MAIAAAAENDE3NwQAAAABMAcAAAAKMTIvMzEvMjAxOQgAAAAKMTIvMzEvMjAxOQkAAAABMNSWxg7pyNsI</t>
  </si>
  <si>
    <t>qHykHenI2wgwQ0lRLk5BU0RBUUNNOlRPUk8uSVFfQVNTRVRfVFVSTlMuMTAwMC4xMi8zMS8yMDIwAQAAAHl7NmwDAAAAAADUlsYO6cjbCKh8pB3pyNsILkNJUS5OWVNFOkFHQ08uSVFfUkVUVVJOX0FTU0VUUy4xMDAwLjEyLzMxLzIwMTUBAAAAT9gEAAIAAAAGMy40NTYxAQgAAAAFAAAAATEBAAAACjE4NzY3MzQ1NDADAAAAAzE2MAIAAAAENDE3OAQAAAABMAcAAAAKMTIvMzEvMjAxNQgAAAAKMTIvMzEvMjAxNQkAAAABMNSWxg7pyNsIqHykHenI2wgyQ0lRLk5ZU0U6Q0FULklRX0dST1NTX01BUkdJTi4xMDAwLjEyLzMxLzIwMjEuLi5VU0QBAAAAMvUDAAIAAAAHMjUuODc1NAEIAAAABQAAAAExAQAAAAstMjA2MDg4MTk0MQMAAAADMTYwAgAAAAQ0MDc0BAAAAAEwBwAAAAoxMi8zMS8yMDIxCAAAAAoxMi8zMS8yMDIxCQAAAAEw1JbGDunI2wiofKQd6cjbCDBDSVEuTkFTREFRQ006VE9STy5JUV9BU1NFVF9UVVJOUy4xMDAwLjEyLzMxLzIwMTUBAAAAeXs2bAMAAAAAANSWxg7pyNsIqHykHenI2wgzQ0lRLlRTRTo2MzI2LklRX0VCSVREQV9NQVJHSU4uMTAwMC4xMi8zMS8yMDE3Li4uVVNEAQAAABlXBAACAAAABzEzLjk5NDgBCAAAAAUAAAABMQEAAAAKMTg3OTU5NDk0MgMAAAACNzkCAAAABDQwNDcEAAAAATAHAAAACjEyLzMxLzIwMTcIAAAACjEyLzMxLzIwMTcJAAAAATDUlsYO6cjbCKh8pB3pyNsIOENJ</t>
  </si>
  <si>
    <t>US5OQVNEQVFDTTpUT1JPLklRX0VCSVREQV9NQVJHSU4uMTAwMC4xMi8zMS8yMDIwLi4uVVNEAQAAAHl7NmwDAAAAAADUlsYO6cjbCKh8pB3pyNsIMENJUS5OWVNFOkRFLklRX1FVSUNLX1JBVElPLjEwMDAuMTIvMzEvMjAyMC4uLlVTRAEAAACADwQAAgAAAAcyLjA5MTc2AQgAAAAFAAAAATEBAAAACy0yMTE2Nzg1MDY5AwAAAAMxNjACAAAABDQxMjEEAAAAATAHAAAACjEyLzMxLzIwMjAIAAAACTExLzEvMjAyMAkAAAABMNSWxg7pyNsIqHykHenI2wgzQ0lRLlRTRTo2NTAxLklRX0VCSVREQV9NQVJHSU4uMTAwMC4xMi8zMS8yMDE1Li4uVVNEAQAAAJstAgACAAAABzEwLjU0NzkBCAAAAAUAAAABMQEAAAAKMTc0NTI3MDY3MgMAAAACNzkCAAAABDQwNDcEAAAAATAHAAAACjEyLzMxLzIwMTUIAAAACTMvMzEvMjAxNQkAAAABMNSWxg7pyNsIqHykHenI2wgtQ0lRLlRTRTo2MzI2LklRX1JFVFVSTl9FUVVJVFkuMTAwMC4xMi8zMS8yMDIwAQAAABlXBAACAAAABjkuMDg5MQEIAAAABQAAAAExAQAAAAstMjEwNzcxNDAwOAMAAAACNzkCAAAABDQxMjgEAAAAATAHAAAACjEyLzMxLzIwMjAIAAAACjEyLzMxLzIwMjAJAAAAATDUlsYO6cjbCKh8pB3pyNsIMUNJUS5UU0U6NjUwMS5JUV9RVUlDS19SQVRJTy4xMDAwLjEyLzMxLzIwMTcuLi5VU0QBAAAAmy0CAAIAAAAIMC45NjIxOTcBCAAAAAUAAAABMQEAAAAKMTk2</t>
  </si>
  <si>
    <t>MzMxNTkwMAMAAAACNzkCAAAABDQxMjEEAAAAATAHAAAACjEyLzMxLzIwMTcIAAAACTMvMzEvMjAxNwkAAAABMNSWxg7pyNsIqHykHenI2wgsQ0lRLk5ZU0U6QUdDTy5JUV9FQklUX01BUkdJTi4xMDAwLjEyLzMxLzIwMjIBAAAAT9gEAAIAAAAHMTAuMjc3MQEIAAAABQAAAAExAQAAAAstMjA1OTAxMjYwNwMAAAADMTYwAgAAAAQ0MDUzBAAAAAEwBwAAAAoxMi8zMS8yMDIyCAAAAAoxMi8zMS8yMDIyCQAAAAEw1JbGDunI2wiofKQd6cjbCDRDSVEuU0hTRTo2MDAwMzEuSVFfVE9UQUxfREVCVF9FUVVJVFkuMTAwMC4xMi8zMS8yMDE1AQAAAC9QWQACAAAACDExMC40NTk0AQgAAAAFAAAAATEBAAAACjE4Mzg1MzkwNTcDAAAAAjMyAgAAAAQ0MDM0BAAAAAEwBwAAAAoxMi8zMS8yMDE1CAAAAAoxMi8zMS8yMDE1CQAAAAEw1JbGDunI2wiofKQd6cjbCDNDSVEuU0hTRTo2MDAwMzEuSVFfRUJJVERBX0lOVC4xMDAwLjEyLzMxLzIwMjAuLi5VU0QBAAAAL1BZAAIAAAAJMjYuMDA4Nzk5AQgAAAAFAAAAATEBAAAACy0yMTAyMDgxMDE3AwAAAAIzMgIAAAAENDE5MAQAAAABMAcAAAAKMTIvMzEvMjAyMAgAAAAKMTIvMzEvMjAyMAkAAAABMNSWxg7pyNsIqHykHenI2wgxQ0lRLk5ZU0U6REUuSVFfR1JPU1NfTUFSR0lOLjEwMDAuMTIvMzEvMjAxMy4uLlVTRAEAAACADwQAAgAAAAYyNy42OTUBCAAAAAUAAAABMQEAAAAK</t>
  </si>
  <si>
    <t>MTc3NDI3NDE3NwMAAAADMTYwAgAAAAQ0MDc0BAAAAAEwBwAAAAoxMi8zMS8yMDEzCAAAAAoxMC8zMS8yMDEzCQAAAAEw1JbGDunI2wiofKQd6cjbCDNDSVEuTllTRTpBR0NPLklRX1RPVEFMX0RFQlRfQ0FQSVRBTC4xMDAwLjEyLzMxLzIwMjIBAAAAT9gEAAIAAAAGMjkuNjI2AQgAAAAFAAAAATEBAAAACy0yMDU5MDEyNjA3AwAAAAMxNjACAAAABDQxODYEAAAAATAHAAAACjEyLzMxLzIwMjIIAAAACjEyLzMxLzIwMjIJAAAAATDUlsYO6cjbCKh8pB3pyNsILkNJUS5TSFNFOjYwMDAzMS5JUV9BU1NFVF9UVVJOUy4xMDAwLjEyLzMxLzIwMTQBAAAAL1BZAAIAAAAIMC40Nzg2NDcBCAAAAAUAAAABMQEAAAAKMTc4OTAwODEzOAMAAAACMzICAAAABDQxNzcEAAAAATAHAAAACjEyLzMxLzIwMTQIAAAACjEyLzMxLzIwMTQJAAAAATDUlsYO6cjbCKh8pB3pyNsILkNJUS5OQVNEQVFDTTpUT1JPLklRX05JX01BUkdJTi4xMDAwLjEyLzMxLzIwMTQBAAAAeXs2bAMAAAAAANSWxg7pyNsIqHykHenI2wg0Q0lRLk5ZU0U6QUdDTy5JUV9DVVJSRU5UX1JBVElPLjEwMDAuMTIvMzEvMjAxMy4uLlVTRAEAAABP2AQAAgAAAAgxLjYwNjM2NQEIAAAABQAAAAExAQAAAAoxNzc4MTg1MDg4AwAAAAMxNjACAAAABDQwMzAEAAAAATAHAAAACjEyLzMxLzIwMTMIAAAACjEyLzMxLzIwMTMJAAAAATDUlsYO6cjbCKh8pB3pyNsINENJ</t>
  </si>
  <si>
    <t>US5TSFNFOjYwMDAzMS5JUV9RVUlDS19SQVRJTy4xMDAwLjEyLzMxLzIwMTkuLi5VU0QBAAAAL1BZAAIAAAAIMS4wNjE3MDIBCAAAAAUAAAABMQEAAAAKMjA4NjkxNzg3NgMAAAACMzICAAAABDQxMjEEAAAAATAHAAAACjEyLzMxLzIwMTkIAAAACjEyLzMxLzIwMTkJAAAAATDUlsYO6cjbCKh8pB3pyNsIMUNJUS5OWVNFOlRFWC5JUV9UT1RBTF9ERUJUX0VRVUlUWS4xMDAwLjEyLzMxLzIwMjEBAAAADrMEAAIAAAAFNjkuMTYBCAAAAAUAAAABMQEAAAALLTIwNjE2MzE2MjkDAAAAAzE2MAIAAAAENDAzNAQAAAABMAcAAAAKMTIvMzEvMjAyMQgAAAAKMTIvMzEvMjAyMQkAAAABMNSWxg7pyNsIqHykHenI2wg6Q0lRLk5BU0RBUUNNOlRPUk8uSVFfTkVUX0RFQlRfRUJJVERBLjEwMDAuMTIvMzEvMjAxOS4uLlVTRAEAAAB5ezZsAwAAAAAA1JbGDunI2wiofKQd6cjbCCxDSVEuU0hTRTo2MDAwMzEuSVFfTklfTUFSR0lOLjEwMDAuMTIvMzEvMjAyMQEAAAAvUFkAAgAAAAcxMS4yNTk0AQgAAAAFAAAAATEBAAAACy0yMDUyNTU5NDc2AwAAAAIzMgIAAAAENDA5NAQAAAABMAcAAAAKMTIvMzEvMjAyMQgAAAAKMTIvMzEvMjAyMQkAAAABMNSWxg7pyNsIqHykHenI2wgpQ0lRLk5ZU0U6Q0FULklRX05JX01BUkdJTi4xMDAwLjEyLzMxLzIwMTUBAAAAMvUDAAIAAAAGNS4zNDM0AQgAAAAFAAAAATEBAAAACjE4NzQ1MjQ0</t>
  </si>
  <si>
    <t>NTMDAAAAAzE2MAIAAAAENDA5NAQAAAABMAcAAAAKMTIvMzEvMjAxNQgAAAAKMTIvMzEvMjAxNQkAAAABMNSWxg7pyNsIqHykHenI2wgpQ0lRLk5ZU0U6Q0FULklRX05JX01BUkdJTi4xMDAwLjEyLzMxLzIwMjIBAAAAMvUDAAIAAAAHMTEuMjgyNwEIAAAABQAAAAExAQAAAAstMjA2MDg4MTkzNwMAAAADMTYwAgAAAAQ0MDk0BAAAAAEwBwAAAAoxMi8zMS8yMDIyCAAAAAoxMi8zMS8yMDIyCQAAAAEw1JbGDunI2wiofKQd6cjbCC1DSVEuVFNFOjY1MDEuSVFfUkVUVVJOX0VRVUlUWS4xMDAwLjEyLzMxLzIwMTUBAAAAmy0CAAIAAAAGOS43MjIyAQgAAAAFAAAAATEBAAAACjE3NDUyNzA2NzIDAAAAAjc5AgAAAAQ0MTI4BAAAAAEwBwAAAAoxMi8zMS8yMDE1CAAAAAkzLzMxLzIwMTUJAAAAATDUlsYO6cjbCKh8pB3pyNsIKENJUS5OWVNFOkNBVC5JUV9BUl9UVVJOUy4xMDAwLjEyLzMxLzIwMTUBAAAAMvUDAAIAAAAINi4xNDE3NjQBCAAAAAUAAAABMQEAAAAKMTg3NDUyNDQ1MwMAAAADMTYwAgAAAAQ0MDAxBAAAAAEwBwAAAAoxMi8zMS8yMDE1CAAAAAoxMi8zMS8yMDE1CQAAAAEw1JbGDunI2wiofKQd6cjbCDFDSVEuTlNFSTpNJk0uSVFfUVVJQ0tfUkFUSU8uMTAwMC4xMi8zMS8yMDE5Li4uVVNEAQAAAEJnDQACAAAACDAuNDEzODYyAQgAAAAFAAAAATEBAAAACjIwNDQ5NDE0MTADAAAAAjcyAgAAAAQ0MTIx</t>
  </si>
  <si>
    <t>BAAAAAEwBwAAAAoxMi8zMS8yMDE5CAAAAAkzLzMxLzIwMTkJAAAAATDUlsYO6cjbCKh8pB3pyNsIMkNJUS5OWVNFOkNOSEkuSVFfVE9UQUxfREVCVF9FUVVJVFkuMTAwMC4xMi8zMS8yMDE3AQAAAE5iGQYCAAAACDYwOC43ODU1AQgAAAAFAAAAATEBAAAACjIwMTkzMzM4OTgDAAAAAzE2MAIAAAAENDAzNAQAAAABMAcAAAAKMTIvMzEvMjAxNwgAAAAKMTIvMzEvMjAxNwkAAAABMNSWxg7pyNsIqHykHenI2wgxQ0lRLk5ZU0U6REUuSVFfVE9UQUxfREVCVF9DQVBJVEFMLjEwMDAuMTIvMzEvMjAyMgEAAACADwQAAgAAAAc3Mi4zNjc2AQgAAAAFAAAAATEBAAAACy0yMDY1Mzg4NDY4AwAAAAMxNjACAAAABDQxODYEAAAAATAHAAAACjEyLzMxLzIwMjIIAAAACjEwLzMwLzIwMjIJAAAAATDUlsYO6cjbCKh8pB3pyNsIMUNJUS5UU0U6NjMyNi5JUV9UT1RBTF9ERUJUX0VRVUlUWS4xMDAwLjEyLzMxLzIwMjEBAAAAGVcEAAIAAAAHNjMuOTc2OQEIAAAABQAAAAExAQAAAAstMjEwNzcxNDAxNAMAAAACNzkCAAAABDQwMzQEAAAAATAHAAAACjEyLzMxLzIwMjEIAAAACjEyLzMxLzIwMjEJAAAAATDUlsYO6cjbCKh8pB3pyNsIK0NJUS5UU0U6NjUwMS5JUV9FQklUX01BUkdJTi4xMDAwLjEyLzMxLzIwMjABAAAAmy0CAAIAAAAGNy41NDk0AQgAAAAFAAAAATEBAAAACy0yMTIwNTU3NDg2AwAAAAI3OQIAAAAENDA1MwQA</t>
  </si>
  <si>
    <t>AAABMAcAAAAKMTIvMzEvMjAyMAgAAAAJMy8zMS8yMDIwCQAAAAEw1JbGDunI2wiofKQd6cjbCDFDSVEuTllTRTpDQVQuSVFfVE9UQUxfREVCVF9FUVVJVFkuMTAwMC4xMi8zMS8yMDIxAQAAADL1AwACAAAACDIzMi42ODk1AQgAAAAFAAAAATEBAAAACy0yMDYwODgxOTQxAwAAAAMxNjACAAAABDQwMzQEAAAAATAHAAAACjEyLzMxLzIwMjEIAAAACjEyLzMxLzIwMjEJAAAAATDUlsYO6cjbCKh8pB3pyNsIMkNJUS5OWVNFOkNBVC5JUV9HUk9TU19NQVJHSU4uMTAwMC4xMi8zMS8yMDE5Li4uVVNEAQAAADL1AwACAAAABjI2Ljg4MQEIAAAABQAAAAExAQAAAAstMjExMjE1NzE1OQMAAAADMTYwAgAAAAQ0MDc0BAAAAAEwBwAAAAoxMi8zMS8yMDE5CAAAAAoxMi8zMS8yMDE5CQAAAAEw1JbGDunI2wiofKQd6cjbCC1DSVEuVFNFOjY1MDEuSVFfUkVUVVJOX0VRVUlUWS4xMDAwLjEyLzMxLzIwMTkBAAAAmy0CAAIAAAAGNy4zOTc2AQgAAAAFAAAAATEBAAAACjIwNjI5MzgwMjMDAAAAAjc5AgAAAAQ0MTI4BAAAAAEwBwAAAAoxMi8zMS8yMDE5CAAAAAkzLzMxLzIwMTkJAAAAATDUlsYO6cjbCKh8pB3pyNsIMUNJUS5OU0VJOk0mTS5JUV9RVUlDS19SQVRJTy4xMDAwLjEyLzMxLzIwMTcuLi5VU0QBAAAAQmcNAAIAAAAIMC40NDAwNjkBCAAAAAUAAAABMQEAAAAKMTg5NTQ2NTQzNwMAAAACNzICAAAABDQxMjEEAAAA</t>
  </si>
  <si>
    <t>ATAHAAAACjEyLzMxLzIwMTcIAAAACTMvMzEvMjAxNwkAAAABMNSWxg7pyNsIqHykHenI2wg4Q0lRLk5BU0RBUUNNOlRPUk8uSVFfQ1VSUkVOVF9SQVRJTy4xMDAwLjEyLzMxLzIwMTkuLi5VU0QBAAAAeXs2bAMAAAAAANSWxg7pyNsIqHykHenI2wg2Q0lRLk5BU0RBUUNNOlRPUk8uSVFfVE9UQUxfREVCVF9FUVVJVFkuMTAwMC4xMi8zMC8yMDE2AQAAAHl7NmwDAAAAAADUlsYO6cjbCKh8pB3pyNsIMkNJUS5OU0VJOk0mTS5JUV9UT1RBTF9ERUJUX0NBUElUQUwuMTAwMC4xMi8zMS8yMDE3AQAAAEJnDQACAAAABzU3LjQ2MzcBCAAAAAUAAAABMQEAAAAKMTg5NTQ2NTQzNwMAAAACNzICAAAABDQxODYEAAAAATAHAAAACjEyLzMxLzIwMTcIAAAACTMvMzEvMjAxNwkAAAABMNSWxg7pyNsIqHykHenI2wgrQ0lRLlRTRTo2MzI2LklRX0FTU0VUX1RVUk5TLjEwMDAuMTIvMzEvMjAxOAEAAAAZVwQAAgAAAAgwLjY0MzYzNAEIAAAABQAAAAExAQAAAAoyMDIzMDU2MDk3AwAAAAI3OQIAAAAENDE3NwQAAAABMAcAAAAKMTIvMzEvMjAxOAgAAAAKMTIvMzEvMjAxOAkAAAABMNSWxg7pyNsIqHykHenI2wgvQ0lRLk5TRUk6TSZNLklRX0lOVkVOVE9SWV9UVVJOUy4xMDAwLjEyLzMwLzIwMTYBAAAAQmcNAAIAAAAINS4xNTQwNDkBCAAAAAUAAAABMQEAAAAKMTg0OTE4MjI2MgMAAAACNzICAAAABDQwODIEAAAAATAHAAAA</t>
  </si>
  <si>
    <t>CjEyLzMwLzIwMTYIAAAACTMvMzEvMjAxNgkAAAABMNSWxg7pyNsIqHykHenI2wgwQ0lRLk5BU0RBUUNNOlRPUk8uSVFfQVNTRVRfVFVSTlMuMTAwMC4xMi8zMS8yMDIxAQAAAHl7NmwDAAAAAADUlsYO6cjbCKh8pB3pyNsIM0NJUS5OWVNFOkNBVC5JUV9DVVJSRU5UX1JBVElPLjEwMDAuMTIvMzEvMjAxNS4uLlVTRAEAAAAy9QMAAgAAAAgxLjI3Njg4NAEIAAAABQAAAAExAQAAAAoxODc0NTI0NDUzAwAAAAMxNjACAAAABDQwMzAEAAAAATAHAAAACjEyLzMxLzIwMTUIAAAACjEyLzMxLzIwMTUJAAAAATDUlsYO6cjbCKh8pB3pyNsIMkNJUS5OQVNEQVFDTTpUT1JPLklRX1JFVFVSTl9FUVVJVFkuMTAwMC4xMi8zMS8yMDIwAQAAAHl7NmwDAAAAAADUlsYO6cjbCKh8pB3pyNsIMUNJUS5OWVNFOlRFWC5JUV9RVUlDS19SQVRJTy4xMDAwLjEyLzMxLzIwMTMuLi5VU0QBAAAADrMEAAIAAAAIMC45MjYwNzQBCAAAAAUAAAABMQEAAAAKMTc3NzI3OTYxMwMAAAADMTYwAgAAAAQ0MTIxBAAAAAEwBwAAAAoxMi8zMS8yMDEzCAAAAAoxMi8zMS8yMDEzCQAAAAEw1JbGDunI2wiofKQd6cjbCDBDSVEuVFNFOjYzMjYuSVFfRUJJVERBX0lOVC4xMDAwLjEyLzMxLzIwMTguLi5VU0QBAAAAGVcEAAIAAAAKMjMxLjcyNTY5NwEIAAAABQAAAAExAQAAAAoyMDIzMDU2MDk3AwAAAAI3OQIAAAAENDE5MAQAAAABMAcAAAAKMTIv</t>
  </si>
  <si>
    <t>MzEvMjAxOAgAAAAKMTIvMzEvMjAxOAkAAAABMNSWxg7pyNsIqHykHenI2wguQ0lRLk5ZU0U6QUdDTy5JUV9SRVRVUk5fRVFVSVRZLjEwMDAuMTIvMzEvMjAxMwEAAABP2AQAAgAAAAcxNS43Mzk0AQgAAAAFAAAAATEBAAAACjE3NzgxODUwODgDAAAAAzE2MAIAAAAENDEyOAQAAAABMAcAAAAKMTIvMzEvMjAxMwgAAAAKMTIvMzEvMjAxMwkAAAABMNSWxg7pyNsIqHykHenI2wguQ0lRLk5ZU0U6QUdDTy5JUV9SRVRVUk5fRVFVSVRZLjEwMDAuMTIvMzEvMjAyMQEAAABP2AQAAgAAAAcyNy45MDI0AQgAAAAFAAAAATEBAAAACy0yMDU5MDEyNTQ1AwAAAAMxNjACAAAABDQxMjgEAAAAATAHAAAACjEyLzMxLzIwMjEIAAAACjEyLzMxLzIwMjEJAAAAATDUlsYO6cjbCKh8pB3pyNsIL0NJUS5UU0U6NjUwMS5JUV9JTlZFTlRPUllfVFVSTlMuMTAwMC4xMi8zMS8yMDEzAQAAAJstAgACAAAACDQuMTExMjc5AQgAAAAFAAAAATEBAAAACjE2ODU1MjE3MjIDAAAAAjc5AgAAAAQ0MDgyBAAAAAEwBwAAAAoxMi8zMS8yMDEzCAAAAAkzLzMxLzIwMTMJAAAAATDUlsYO6cjbCKh8pB3pyNsINkNJUS5OQVNEQVFDTTpUT1JPLklRX1RPVEFMX0RFQlRfRVFVSVRZLjEwMDAuMTIvMzEvMjAyMgEAAAB5ezZsAgAAAAY5LjMwMjMBCAAAAAUAAAABMQEAAAALLTIwMzMzNDY5MDADAAAAAzE2MAIAAAAENDAzNAQAAAABMAcAAAAKMTIv</t>
  </si>
  <si>
    <t>MzEvMjAyMggAAAAKMTIvMzEvMjAyMgkAAAABMNSWxg7pyNsIqHykHenI2wguQ0lRLk5ZU0U6QUdDTy5JUV9SRVRVUk5fRVFVSVRZLjEwMDAuMTIvMzEvMjAyMgEAAABP2AQAAgAAAAYyMy44NzgBCAAAAAUAAAABMQEAAAALLTIwNTkwMTI2MDcDAAAAAzE2MAIAAAAENDEyOAQAAAABMAcAAAAKMTIvMzEvMjAyMggAAAAKMTIvMzEvMjAyMgkAAAABMNSWxg7pyNsIqHykHenI2wgtQ0lRLk5ZU0U6Q0FULklRX1JFVFVSTl9BU1NFVFMuMTAwMC4xMi8zMS8yMDEzAQAAADL1AwACAAAABTQuMTc3AQgAAAAFAAAAATEBAAAACjE3NzY0NDIxMDIDAAAAAzE2MAIAAAAENDE3OAQAAAABMAcAAAAKMTIvMzEvMjAxMwgAAAAKMTIvMzEvMjAxMwkAAAABMNSWxg7pyNsIqHykHenI2wgxQ0lRLk5ZU0U6VEVYLklRX1FVSUNLX1JBVElPLjEwMDAuMTIvMzEvMjAxNy4uLlVTRAEAAAAOswQAAgAAAAgxLjI2NTg2MQEIAAAABQAAAAExAQAAAAoyMDE0Mjc2OTUyAwAAAAMxNjACAAAABDQxMjEEAAAAATAHAAAACjEyLzMxLzIwMTcIAAAACjEyLzMxLzIwMTcJAAAAATDUlsYO6cjbCKh8pB3pyNsIMkNJUS5OWVNFOkNBVC5JUV9HUk9TU19NQVJHSU4uMTAwMC4xMi8zMS8yMDE0Li4uVVNEAQAAADL1AwACAAAABzIxLjczODEBCAAAAAUAAAABMQEAAAAKMTgyNzg2OTE2NQMAAAADMTYwAgAAAAQ0MDc0BAAAAAEwBwAAAAoxMi8zMS8y</t>
  </si>
  <si>
    <t>MDE0CAAAAAoxMi8zMS8yMDE0CQAAAAEw1JbGDunI2wiofKQd6cjbCC1DSVEuVFNFOjY1MDEuSVFfUkVUVVJOX0FTU0VUUy4xMDAwLjEyLzMxLzIwMTQBAAAAmy0CAAIAAAAGMy42MTU5AQgAAAAFAAAAATEBAAAACjE3NDUyNzA1NDQDAAAAAjc5AgAAAAQ0MTc4BAAAAAEwBwAAAAoxMi8zMS8yMDE0CAAAAAkzLzMxLzIwMTQJAAAAATDUlsYO6cjbCKh8pB3pyNsIMUNJUS5OWVNFOkNBVC5JUV9UT1RBTF9ERUJUX0VRVUlUWS4xMDAwLjEyLzMxLzIwMTkBAAAAMvUDAAIAAAAIMjYxLjkxODEBCAAAAAUAAAABMQEAAAALLTIxMTIxNTcxNTkDAAAAAzE2MAIAAAAENDAzNAQAAAABMAcAAAAKMTIvMzEvMjAxOQgAAAAKMTIvMzEvMjAxOQkAAAABMNSWxg7pyNsIqHykHenI2wgxQ0lRLlRTRTo2NTAxLklRX1RPVEFMX0RFQlRfRVFVSVRZLjEwMDAuMTIvMzEvMjAxOQEAAACbLQIAAgAAAAcyMi43NjExAQgAAAAFAAAAATEBAAAACjIwNjI5MzgwMjMDAAAAAjc5AgAAAAQ0MDM0BAAAAAEwBwAAAAoxMi8zMS8yMDE5CAAAAAkzLzMxLzIwMTkJAAAAATDUlsYO6cjbCKh8pB3pyNsILUNJUS5OWVNFOlRFWC5JUV9SRVRVUk5fRVFVSVRZLjEwMDAuMTIvMzEvMjAxNAEAAAAOswQAAgAAAAcxMS42OTk3AQgAAAAFAAAAATEBAAAACjE4Mjk1ODIwNDcDAAAAAzE2MAIAAAAENDEyOAQAAAABMAcAAAAKMTIvMzEvMjAxNAgAAAAK</t>
  </si>
  <si>
    <t>MTIvMzEvMjAxNAkAAAABMNSWxg7pyNsIqHykHenI2wgtQ0lRLlRTRTo2MzI2LklRX1JFVFVSTl9FUVVJVFkuMTAwMC4xMi8zMS8yMDIyAQAAABlXBAACAAAABjkuMTM1NAEIAAAABQAAAAExAQAAAAstMjA1NTYxNjQzNAMAAAACNzkCAAAABDQxMjgEAAAAATAHAAAACjEyLzMxLzIwMjIIAAAACjEyLzMxLzIwMjIJAAAAATDUlsYO6cjbCKh8pB3pyNsIK0NJUS5TSFNFOjYwMDAzMS5JUV9BUl9UVVJOUy4xMDAwLjEyLzMxLzIwMTMBAAAAL1BZAAIAAAAIMS45ODg3MzMBCAAAAAUAAAABMQEAAAAKMTcyOTU0NTY3NgMAAAACMzICAAAABDQwMDEEAAAAATAHAAAACjEyLzMxLzIwMTMIAAAACjEyLzMxLzIwMTMJAAAAATDUlsYO6cjbCKh8pB3pyNsINkNJUS5OQVNEQVFDTTpUT1JPLklRX1RPVEFMX0RFQlRfRVFVSVRZLjEwMDAuMTIvMzEvMjAxOQEAAAB5ezZsAwAAAAAA1JbGDunI2wgbRKMd6cjbCDVDSVEuTllTRTpURVguSVFfTkVUX0RFQlRfRUJJVERBLjEwMDAuMTIvMzEvMjAxOC4uLlVTRAEAAAAOswQAAgAAAAgyLjA3MDk4OQEIAAAABQAAAAExAQAAAAoyMDc5OTY1MTI1AwAAAAMxNjACAAAABDQxOTMEAAAAATAHAAAACjEyLzMxLzIwMTgIAAAACjEyLzMxLzIwMTgJAAAAATDUlsYO6cjbCKh8pB3pyNsILENJUS5OWVNFOkFHQ08uSVFfQVNTRVRfVFVSTlMuMTAwMC4xMi8zMS8yMDIxAQAAAE/YBAACAAAA</t>
  </si>
  <si>
    <t>CDEuMjU5NTM5AQgAAAAFAAAAATEBAAAACy0yMDU5MDEyNTQ1AwAAAAMxNjACAAAABDQxNzcEAAAAATAHAAAACjEyLzMxLzIwMjEIAAAACjEyLzMxLzIwMjEJAAAAATDUlsYO6cjbCBtEox3pyNsIL0NJUS5OWVNFOlRFWC5JUV9JTlZFTlRPUllfVFVSTlMuMTAwMC4xMi8zMS8yMDE5AQAAAA6zBAACAAAACDMuOTIzMTI5AQgAAAAFAAAAATEBAAAACy0yMTEyNjEzMjQ1AwAAAAMxNjACAAAABDQwODIEAAAAATAHAAAACjEyLzMxLzIwMTkIAAAACjEyLzMxLzIwMTkJAAAAATDUlsYO6cjbCBtEox3pyNsIKUNJUS5OWVNFOkFHQ08uSVFfQVJfVFVSTlMuMTAwMC4xMi8zMS8yMDE1AQAAAE/YBAACAAAACDguMjk0MjM1AQgAAAAFAAAAATEBAAAACjE4NzY3MzQ1NDADAAAAAzE2MAIAAAAENDAwMQQAAAABMAcAAAAKMTIvMzEvMjAxNQgAAAAKMTIvMzEvMjAxNQkAAAABMNSWxg7pyNsIG0SjHenI2wgyQ0lRLk5ZU0U6QUdDTy5JUV9RVUlDS19SQVRJTy4xMDAwLjEyLzMxLzIwMTQuLi5VU0QBAAAAT9gEAAIAAAAIMC41OTg4MDkBCAAAAAUAAAABMQEAAAAKMTgyOTk1MDk3OAMAAAADMTYwAgAAAAQ0MTIxBAAAAAEwBwAAAAoxMi8zMS8yMDE0CAAAAAoxMi8zMS8yMDE0CQAAAAEw1JbGDunI2wgbRKMd6cjbCChDSVEuVFNFOjY1MDEuSVFfQVJfVFVSTlMuMTAwMC4xMi8zMS8yMDEzAQAAAJstAgACAAAACDMuMjg2MDQ3</t>
  </si>
  <si>
    <t>AQgAAAAFAAAAATEBAAAACjE2ODU1MjE3MjIDAAAAAjc5AgAAAAQ0MDAxBAAAAAEwBwAAAAoxMi8zMS8yMDEzCAAAAAkzLzMxLzIwMTMJAAAAATDUlsYO6cjbCBtEox3pyNsIMENJUS5OWVNFOlRFWC5JUV9FQklUREFfSU5ULjEwMDAuMTIvMzEvMjAyMi4uLlVTRAEAAAAOswQAAgAAAAkxMC4zNTg0NTIBCAAAAAUAAAABMQEAAAALLTIwNjE2MzE2MzkDAAAAAzE2MAIAAAAENDE5MAQAAAABMAcAAAAKMTIvMzEvMjAyMggAAAAKMTIvMzEvMjAyMgkAAAABMNSWxg7pyNsIG0SjHenI2wgqQ0lRLk5ZU0U6QUdDTy5JUV9OSV9NQVJHSU4uMTAwMC4xMi8zMS8yMDIwAQAAAE/YBAACAAAABjQuNjY3OQEIAAAABQAAAAExAQAAAAstMjA1OTAxMjU3NwMAAAADMTYwAgAAAAQ0MDk0BAAAAAEwBwAAAAoxMi8zMS8yMDIwCAAAAAoxMi8zMS8yMDIwCQAAAAEw1JbGDunI2wgbRKMd6cjbCDJDSVEuTllTRTpURVguSVFfVE9UQUxfREVCVF9DQVBJVEFMLjEwMDAuMTIvMzEvMjAyMQEAAAAOswQAAgAAAAc0MC44ODQzAQgAAAAFAAAAATEBAAAACy0yMDYxNjMxNjI5AwAAAAMxNjACAAAABDQxODYEAAAAATAHAAAACjEyLzMxLzIwMjEIAAAACjEyLzMxLzIwMjEJAAAAATDUlsYO6cjbCBtEox3pyNsIMkNJUS5OQVNEQVFDTTpUT1JPLklRX1JFVFVSTl9BU1NFVFMuMTAwMC4xMi8zMS8yMDE1AQAAAHl7NmwDAAAAAADUlsYO6cjb</t>
  </si>
  <si>
    <t>CBtEox3pyNsIMkNJUS5OWVNFOkRFLklRX0VCSVREQV9NQVJHSU4uMTAwMC4xMi8zMS8yMDE5Li4uVVNEAQAAAIAPBAACAAAABjEzLjI0OQEIAAAABQAAAAExAQAAAAstMjExNjc4NTA2NAMAAAADMTYwAgAAAAQ0MDQ3BAAAAAEwBwAAAAoxMi8zMS8yMDE5CAAAAAkxMS8zLzIwMTkJAAAAATDUlsYO6cjbCBtEox3pyNsILUNJUS5OQVNEQVFDTTpUT1JPLklRX0FSX1RVUk5TLjEwMDAuMTIvMzEvMjAyMQEAAAB5ezZsAwAAAAAA1JbGDunI2wgbRKMd6cjbCDJDSVEuU0hTRTo2MDAwMzEuSVFfSU5WRU5UT1JZX1RVUk5TLjEwMDAuMTIvMzEvMjAxOAEAAAAvUFkAAgAAAAc0LjA1MDQ2AQgAAAAFAAAAATEBAAAACjIwMzAxMjgyMjkDAAAAAjMyAgAAAAQ0MDgyBAAAAAEwBwAAAAoxMi8zMS8yMDE4CAAAAAoxMi8zMS8yMDE4CQAAAAEw1JbGDunI2wgbRKMd6cjbCC5DSVEuU0hTRTo2MDAwMzEuSVFfQVNTRVRfVFVSTlMuMTAwMC4xMi8zMS8yMDIwAQAAAC9QWQACAAAACDAuODg2NTIyAQgAAAAFAAAAATEBAAAACy0yMTAyMDgxMDE3AwAAAAIzMgIAAAAENDE3NwQAAAABMAcAAAAKMTIvMzEvMjAyMAgAAAAKMTIvMzEvMjAyMAkAAAABMNSWxg7pyNsIG0SjHenI2wgoQ0lRLk5TRUk6TSZNLklRX0FSX1RVUk5TLjEwMDAuMTIvMzEvMjAxOAEAAABCZw0AAgAAAAkxMS43Mzk4NzgBCAAAAAUAAAABMQEAAAAKMTk3MDYz</t>
  </si>
  <si>
    <t>ODExMAMAAAACNzICAAAABDQwMDEEAAAAATAHAAAACjEyLzMxLzIwMTgIAAAACTMvMzEvMjAxOAkAAAABMNSWxg7pyNsIG0SjHenI2wgtQ0lRLk5TRUk6TSZNLklRX1JFVFVSTl9FUVVJVFkuMTAwMC4xMi8zMS8yMDIwAQAAAEJnDQACAAAABjUuNjUxNAEIAAAABQAAAAExAQAAAAstMjE0MzgyMzE3NQMAAAACNzICAAAABDQxMjgEAAAAATAHAAAACjEyLzMxLzIwMjAIAAAACTMvMzEvMjAyMAkAAAABMNSWxg7pyNsIG0SjHenI2wgtQ0lRLk5ZU0U6VEVYLklRX1JFVFVSTl9BU1NFVFMuMTAwMC4xMi8zMS8yMDEzAQAAAA6zBAACAAAABjQuMTc3MwEIAAAABQAAAAExAQAAAAoxNzc3Mjc5NjEzAwAAAAMxNjACAAAABDQxNzgEAAAAATAHAAAACjEyLzMxLzIwMTMIAAAACjEyLzMxLzIwMTMJAAAAATDUlsYO6cjbCBtEox3pyNsIM0NJUS5OWVNFOkFHQ08uSVFfR1JPU1NfTUFSR0lOLjEwMDAuMTIvMzEvMjAyMi4uLlVTRAEAAABP2AQAAgAAAAYyMy43MjMBCAAAAAUAAAABMQEAAAALLTIwNTkwMTI2MDcDAAAAAzE2MAIAAAAENDA3NAQAAAABMAcAAAAKMTIvMzEvMjAyMggAAAAKMTIvMzEvMjAyMgkAAAABMNSWxg7pyNsIG0SjHenI2wgrQ0lRLlRTRTo2NTAxLklRX0VCSVRfTUFSR0lOLjEwMDAuMTIvMzEvMjAyMQEAAACbLQIAAgAAAAY1LjY3MjYBCAAAAAUAAAABMQEAAAALLTIwODg4MjE2NDkDAAAAAjc5AgAA</t>
  </si>
  <si>
    <t>AAQ0MDUzBAAAAAEwBwAAAAoxMi8zMS8yMDIxCAAAAAkzLzMxLzIwMjEJAAAAATDUlsYO6cjbCBtEox3pyNsIMUNJUS5OWVNFOkNBVC5JUV9RVUlDS19SQVRJTy4xMDAwLjEyLzMxLzIwMTkuLi5VU0QBAAAAMvUDAAIAAAAIMC45ODA1NzkBCAAAAAUAAAABMQEAAAALLTIxMTIxNTcxNTkDAAAAAzE2MAIAAAAENDEyMQQAAAABMAcAAAAKMTIvMzEvMjAxOQgAAAAKMTIvMzEvMjAxOQkAAAABMNSWxg7pyNsIG0SjHenI2wgzQ0lRLlRTRTo2MzI2LklRX0VCSVREQV9NQVJHSU4uMTAwMC4xMi8zMS8yMDE0Li4uVVNEAQAAABlXBAACAAAABjE1Ljk3NAEIAAAABQAAAAExAQAAAAoxNzgyNDQ2MzU1AwAAAAI3OQIAAAAENDA0NwQAAAABMAcAAAAKMTIvMzEvMjAxNAgAAAAJMy8zMS8yMDE0CQAAAAEw1JbGDunI2wgbRKMd6cjbCDBDSVEuTllTRTpDQVQuSVFfRUJJVERBX0lOVC4xMDAwLjEyLzMxLzIwMTMuLi5VU0QBAAAAMvUDAAIAAAAJMTUuMzkyNzMzAQgAAAAFAAAAATEBAAAACjE3NzY0NDIxMDIDAAAAAzE2MAIAAAAENDE5MAQAAAABMAcAAAAKMTIvMzEvMjAxMwgAAAAKMTIvMzEvMjAxMwkAAAABMNSWxg7pyNsIG0SjHenI2wgyQ0lRLk5ZU0U6VEVYLklRX1RPVEFMX0RFQlRfQ0FQSVRBTC4xMDAwLjEyLzMxLzIwMTUBAAAADrMEAAIAAAAHNDguNDQ4MwEIAAAABQAAAAExAQAAAAoxODc0ODMyNjYzAwAAAAMx</t>
  </si>
  <si>
    <t>NjACAAAABDQxODYEAAAAATAHAAAACjEyLzMxLzIwMTUIAAAACjEyLzMxLzIwMTUJAAAAATDUlsYO6cjbCBtEox3pyNsIMUNJUS5UU0U6NjMyNi5JUV9RVUlDS19SQVRJTy4xMDAwLjEyLzMxLzIwMTguLi5VU0QBAAAAGVcEAAIAAAAIMS4zMTcyMzUBCAAAAAUAAAABMQEAAAAKMjAyMzA1NjA5NwMAAAACNzkCAAAABDQxMjEEAAAAATAHAAAACjEyLzMxLzIwMTgIAAAACjEyLzMxLzIwMTgJAAAAATDUlsYO6cjbCBtEox3pyNsIM0NJUS5TSFNFOjYwMDAzMS5JUV9FQklUREFfSU5ULjEwMDAuMTIvMzEvMjAxNy4uLlVTRAEAAAAvUFkAAgAAAAg4Ljc2Nzc0NgEIAAAABQAAAAExAQAAAAoxOTUyNjIwMzg5AwAAAAIzMgIAAAAENDE5MAQAAAABMAcAAAAKMTIvMzEvMjAxNwgAAAAKMTIvMzEvMjAxNwkAAAABMNSWxg7pyNsIG0SjHenI2wgrQ0lRLlRTRTo2NTAxLklRX0VCSVRfTUFSR0lOLjEwMDAuMTIvMzEvMjAxNQEAAACbLQIAAgAAAAY2LjU2MDkBCAAAAAUAAAABMQEAAAAKMTc0NTI3MDY3MgMAAAACNzkCAAAABDQwNTMEAAAAATAHAAAACjEyLzMxLzIwMTUIAAAACTMvMzEvMjAxNQkAAAABMNSWxg7pyNsIG0SjHenI2wgzQ0lRLk5ZU0U6Q0FULklRX0NVUlJFTlRfUkFUSU8uMTAwMC4xMi8zMS8yMDIxLi4uVVNEAQAAADL1AwACAAAACDEuNDU1OTI1AQgAAAAFAAAAATEBAAAACy0yMDYwODgxOTQxAwAAAAMx</t>
  </si>
  <si>
    <t>NjACAAAABDQwMzAEAAAAATAHAAAACjEyLzMxLzIwMjEIAAAACjEyLzMxLzIwMjEJAAAAATDUlsYO6cjbCBtEox3pyNsIMENJUS5OWVNFOkRFLklRX1RPVEFMX0RFQlRfRVFVSVRZLjEwMDAuMTIvMzEvMjAyMgEAAACADwQAAgAAAAgyNjEuODk1MQEIAAAABQAAAAExAQAAAAstMjA2NTM4ODQ2OAMAAAADMTYwAgAAAAQ0MDM0BAAAAAEwBwAAAAoxMi8zMS8yMDIyCAAAAAoxMC8zMC8yMDIyCQAAAAEw1JbGDunI2wgbRKMd6cjbCCpDSVEuTllTRTpERS5JUV9FQklUX01BUkdJTi4xMDAwLjEyLzMxLzIwMTUBAAAAgA8EAAIAAAAGOS4wODYyAQgAAAAFAAAAATEBAAAACjE4Njk5NzE4MDEDAAAAAzE2MAIAAAAENDA1MwQAAAABMAcAAAAKMTIvMzEvMjAxNQgAAAAJMTEvMS8yMDE1CQAAAAEw1JbGDunI2wgbRKMd6cjbCC1DSVEuVFNFOjY1MDEuSVFfUkVUVVJOX0FTU0VUUy4xMDAwLjEyLzMwLzIwMTYBAAAAmy0CAAIAAAAGMy4xODQ4AQgAAAAFAAAAATEBAAAACjE3OTc1NTQ0NTEDAAAAAjc5AgAAAAQ0MTc4BAAAAAEwBwAAAAoxMi8zMC8yMDE2CAAAAAkzLzMxLzIwMTYJAAAAATDUlsYO6cjbCBtEox3pyNsIMUNJUS5UU0U6NjMyNi5JUV9RVUlDS19SQVRJTy4xMDAwLjEyLzMxLzIwMTQuLi5VU0QBAAAAGVcEAAIAAAAIMS4xODY5NzIBCAAAAAUAAAABMQEAAAAKMTc4MjQ0NjM1NQMAAAACNzkCAAAABDQxMjEE</t>
  </si>
  <si>
    <t>AAAAATAHAAAACjEyLzMxLzIwMTQIAAAACTMvMzEvMjAxNAkAAAABMNSWxg7pyNsIG0SjHenI2wg1Q0lRLlNIU0U6NjAwMDMxLklRX1RPVEFMX0RFQlRfQ0FQSVRBTC4xMDAwLjEyLzMxLzIwMTkBAAAAL1BZAAIAAAAHMjYuNzg0NQEIAAAABQAAAAExAQAAAAoyMDg2OTE3ODc2AwAAAAIzMgIAAAAENDE4NgQAAAABMAcAAAAKMTIvMzEvMjAxOQgAAAAKMTIvMzEvMjAxOQkAAAABMNSWxg7pyNsIG0SjHenI2wgsQ0lRLlNIU0U6NjAwMDMxLklRX05JX01BUkdJTi4xMDAwLjEyLzMxLzIwMTkBAAAAL1BZAAIAAAAGMTQuODU3AQgAAAAFAAAAATEBAAAACjIwODY5MTc4NzYDAAAAAjMyAgAAAAQ0MDk0BAAAAAEwBwAAAAoxMi8zMS8yMDE5CAAAAAoxMi8zMS8yMDE5CQAAAAEw1JbGDunI2wgbRKMd6cjbCDNDSVEuTllTRTpURVguSVFfRUJJVERBX01BUkdJTi4xMDAwLjEyLzMxLzIwMTguLi5VU0QBAAAADrMEAAIAAAAGOS4zNTUzAQgAAAAFAAAAATEBAAAACjIwNzk5NjUxMjUDAAAAAzE2MAIAAAAENDA0NwQAAAABMAcAAAAKMTIvMzEvMjAxOAgAAAAKMTIvMzEvMjAxOAkAAAABMNSWxg7pyNsIG0SjHenI2wg0Q0lRLk5ZU0U6QUdDTy5JUV9FQklUREFfTUFSR0lOLjEwMDAuMTIvMzEvMjAxNS4uLlVTRAEAAABP2AQAAgAAAAY4LjYxNzUBCAAAAAUAAAABMQEAAAAKMTg3NjczNDU0MAMAAAADMTYwAgAAAAQ0MDQ3</t>
  </si>
  <si>
    <t>BAAAAAEwBwAAAAoxMi8zMS8yMDE1CAAAAAoxMi8zMS8yMDE1CQAAAAEw1JbGDunI2wgbRKMd6cjbCDVDSVEuTllTRTpDQVQuSVFfTkVUX0RFQlRfRUJJVERBLjEwMDAuMTIvMzEvMjAxNS4uLlVTRAEAAAAy9QMAAgAAAAg0LjI0MTAxMgEIAAAABQAAAAExAQAAAAoxODc0NTI0NDUzAwAAAAMxNjACAAAABDQxOTMEAAAAATAHAAAACjEyLzMxLzIwMTUIAAAACjEyLzMxLzIwMTUJAAAAATDUlsYO6cjbCBtEox3pyNsINENJUS5OQVNEQVFDTTpUT1JPLklRX0lOVkVOVE9SWV9UVVJOUy4xMDAwLjEyLzMxLzIwMTMBAAAAeXs2bAMAAAAAANSWxg7pyNsIG0SjHenI2wgyQ0lRLk5ZU0U6QUdDTy5JUV9RVUlDS19SQVRJTy4xMDAwLjEyLzMxLzIwMjEuLi5VU0QBAAAAT9gEAAIAAAAIMC41NDQzNzUBCAAAAAUAAAABMQEAAAALLTIwNTkwMTI1NDUDAAAAAzE2MAIAAAAENDEyMQQAAAABMAcAAAAKMTIvMzEvMjAyMQgAAAAKMTIvMzEvMjAyMQkAAAABMNSWxg7pyNsIG0SjHenI2wgtQ0lRLk5ZU0U6Q0FULklRX1JFVFVSTl9BU1NFVFMuMTAwMC4xMi8zMS8yMDE5AQAAADL1AwACAAAABjYuNDYwOQEIAAAABQAAAAExAQAAAAstMjExMjE1NzE1OQMAAAADMTYwAgAAAAQ0MTc4BAAAAAEwBwAAAAoxMi8zMS8yMDE5CAAAAAoxMi8zMS8yMDE5CQAAAAEw1JbGDunI2wgbRKMd6cjbCCtDSVEuTllTRTpURVguSVFfQVNTRVRf</t>
  </si>
  <si>
    <t>VFVSTlMuMTAwMC4xMi8zMS8yMDE0AQAAAA6zBAACAAAACDAuODc5OTI0AQgAAAAFAAAAATEBAAAACjE4Mjk1ODIwNDcDAAAAAzE2MAIAAAAENDE3NwQAAAABMAcAAAAKMTIvMzEvMjAxNAgAAAAKMTIvMzEvMjAxNAkAAAABMNSWxg7pyNsIG0SjHenI2wgxQ0lRLlRTRTo2NTAxLklRX1FVSUNLX1JBVElPLjEwMDAuMTIvMzEvMjAxOS4uLlVTRAEAAACbLQIAAgAAAAgwLjk2ODQ0NgEIAAAABQAAAAExAQAAAAoyMDYyOTM4MDIzAwAAAAI3OQIAAAAENDEyMQQAAAABMAcAAAAKMTIvMzEvMjAxOQgAAAAJMy8zMS8yMDE5CQAAAAEw1JbGDunI2wgbRKMd6cjbCDBDSVEuU0hTRTo2MDAwMzEuSVFfUkVUVVJOX0VRVUlUWS4xMDAwLjEyLzMxLzIwMTcBAAAAL1BZAAIAAAAGOC45Mzk0AQgAAAAFAAAAATEBAAAACjE5NTI2MjAzODkDAAAAAjMyAgAAAAQ0MTI4BAAAAAEwBwAAAAoxMi8zMS8yMDE3CAAAAAoxMi8zMS8yMDE3CQAAAAEw1JbGDunI2wgbRKMd6cjbCDVDSVEuTllTRTpDQVQuSVFfTkVUX0RFQlRfRUJJVERBLjEwMDAuMTIvMzEvMjAxOC4uLlVTRAEAAAAy9QMAAgAAAAgyLjY2ODQzOAEIAAAABQAAAAExAQAAAAoyMDgwNjQ4MTQzAwAAAAMxNjACAAAABDQxOTMEAAAAATAHAAAACjEyLzMxLzIwMTgIAAAACjEyLzMxLzIwMTgJAAAAATDUlsYO6cjbCBtEox3pyNsILENJUS5TSFNFOjYwMDAzMS5JUV9OSV9N</t>
  </si>
  <si>
    <t>QVJHSU4uMTAwMC4xMi8zMS8yMDEzAQAAAC9QWQACAAAABjcuNzc4NgEIAAAABQAAAAExAQAAAAoxNzI5NTQ1Njc2AwAAAAIzMgIAAAAENDA5NAQAAAABMAcAAAAKMTIvMzEvMjAxMwgAAAAKMTIvMzEvMjAxMwkAAAABMNSWxg7pyNsIG0SjHenI2wgtQ0lRLlRTRTo2NTAxLklRX1JFVFVSTl9BU1NFVFMuMTAwMC4xMi8zMS8yMDE5AQAAAJstAgACAAAABjQuNzgyMwEIAAAABQAAAAExAQAAAAoyMDYyOTM4MDIzAwAAAAI3OQIAAAAENDE3OAQAAAABMAcAAAAKMTIvMzEvMjAxOQgAAAAJMy8zMS8yMDE5CQAAAAEw1JbGDunI2wgbRKMd6cjbCDZDSVEuTllTRTpBR0NPLklRX05FVF9ERUJUX0VCSVREQS4xMDAwLjEyLzMxLzIwMTguLi5VU0QBAAAAT9gEAAIAAAAIMS40OTI2MzMBCAAAAAUAAAABMQEAAAAKMjA4MjQ5NzcxMwMAAAADMTYwAgAAAAQ0MTkzBAAAAAEwBwAAAAoxMi8zMS8yMDE4CAAAAAoxMi8zMS8yMDE4CQAAAAEw1JbGDunI2wgbRKMd6cjbCDVDSVEuTkFTREFRQ006VE9STy5JUV9FQklUREFfSU5ULjEwMDAuMTIvMzEvMjAyMi4uLlVTRAEAAAB5ezZsAgAAAAk2NS40OTIyODIBCAAAAAUAAAABMQEAAAALLTIwMzMzNDY5MDADAAAAAzE2MAIAAAAENDE5MAQAAAABMAcAAAAKMTIvMzEvMjAyMggAAAAKMTIvMzEvMjAyMgkAAAABMNSWxg7pyNsIG0SjHenI2wguQ0lRLlNIU0U6NjAwMDMxLklRX0FT</t>
  </si>
  <si>
    <t>U0VUX1RVUk5TLjEwMDAuMTIvMzAvMjAxNgEAAAAvUFkAAgAAAAgwLjM3MzczNgEIAAAABQAAAAExAQAAAAoxODM4NTM5MDU3AwAAAAIzMgIAAAAENDE3NwQAAAABMAcAAAAKMTIvMzAvMjAxNggAAAAKMTIvMzEvMjAxNQkAAAABMNSWxg7pyNsIG0SjHenI2wgwQ0lRLk5BU0RBUUNNOlRPUk8uSVFfQVNTRVRfVFVSTlMuMTAwMC4xMi8zMC8yMDE2AQAAAHl7NmwDAAAAAADUlsYO6cjbCBtEox3pyNsILkNJUS5TSFNFOjYwMDAzMS5JUV9BU1NFVF9UVVJOUy4xMDAwLjEyLzMxLzIwMjEBAAAAL1BZAAIAAAAIMC44MDY0NzIBCAAAAAUAAAABMQEAAAALLTIwNTI1NTk0NzYDAAAAAjMyAgAAAAQ0MTc3BAAAAAEwBwAAAAoxMi8zMS8yMDIxCAAAAAoxMi8zMS8yMDIxCQAAAAEw1JbGDunI2wgbRKMd6cjbCC9DSVEuTlNFSTpNJk0uSVFfSU5WRU5UT1JZX1RVUk5TLjEwMDAuMTIvMzEvMjAxOQEAAABCZw0AAgAAAAc1LjYzMDczAQgAAAAFAAAAATEBAAAACjIwNDQ5NDE0MTADAAAAAjcyAgAAAAQ0MDgyBAAAAAEwBwAAAAoxMi8zMS8yMDE5CAAAAAkzLzMxLzIwMTkJAAAAATDUlsYO6cjbCBtEox3pyNsIK0NJUS5UU0U6NjMyNi5JUV9FQklUX01BUkdJTi4xMDAwLjEyLzMxLzIwMTgBAAAAGVcEAAIAAAAHMTAuNjU3MQEIAAAABQAAAAExAQAAAAoyMDIzMDU2MDk3AwAAAAI3OQIAAAAENDA1MwQAAAABMAcAAAAKMTIv</t>
  </si>
  <si>
    <t>MzEvMjAxOAgAAAAKMTIvMzEvMjAxOAkAAAABMNSWxg7pyNsIG0SjHenI2wgzQ0lRLk5ZU0U6QUdDTy5JUV9HUk9TU19NQVJHSU4uMTAwMC4xMi8zMS8yMDIxLi4uVVNEAQAAAE/YBAACAAAABzIzLjA5NDEBCAAAAAUAAAABMQEAAAALLTIwNTkwMTI1NDUDAAAAAzE2MAIAAAAENDA3NAQAAAABMAcAAAAKMTIvMzEvMjAyMQgAAAAKMTIvMzEvMjAyMQkAAAABMNSWxg7pyNsIG0SjHenI2wgrQ0lRLlRTRTo2MzI2LklRX0VCSVRfTUFSR0lOLjEwMDAuMTIvMzAvMjAxNgEAAAAZVwQAAgAAAAcxMy40OTc2AQgAAAAFAAAAATEBAAAACjE4Nzk1OTQ5NDgDAAAAAjc5AgAAAAQ0MDUzBAAAAAEwBwAAAAoxMi8zMC8yMDE2CAAAAAoxMi8zMS8yMDE1CQAAAAEw1JbGDunI2wgbRKMd6cjbCCtDSVEuTlNFSTpNJk0uSVFfRUJJVF9NQVJHSU4uMTAwMC4xMi8zMS8yMDE1AQAAAEJnDQACAAAABjkuOTc2NQEIAAAABQAAAAExAQAAAAoxNzk5Mjk2NTcwAwAAAAI3MgIAAAAENDA1MwQAAAABMAcAAAAKMTIvMzEvMjAxNQgAAAAJMy8zMS8yMDE1CQAAAAEw1JbGDunI2wgbRKMd6cjbCC1DSVEuTlNFSTpNJk0uSVFfUkVUVVJOX0FTU0VUUy4xMDAwLjEyLzMxLzIwMjEBAAAAQmcNAAIAAAAGNC4xODAxAQgAAAAFAAAAATEBAAAACy0yMDg5NzQ0MDIwAwAAAAI3MgIAAAAENDE3OAQAAAABMAcAAAAKMTIvMzEvMjAyMQgAAAAJMy8z</t>
  </si>
  <si>
    <t>MS8yMDIxCQAAAAEw1JbGDunI2wgbRKMd6cjbCDRDSVEuU0hTRTo2MDAwMzEuSVFfVE9UQUxfREVCVF9FUVVJVFkuMTAwMC4xMi8zMS8yMDIyAQAAAC9QWQACAAAABjYxLjU5NAEIAAAABQAAAAExAQAAAAstMjA1MjU1OTQ3NAMAAAACMzICAAAABDQwMzQEAAAAATAHAAAACjEyLzMxLzIwMjIIAAAACjEyLzMxLzIwMjIJAAAAATDUlsYO6cjbCBtEox3pyNsIK0NJUS5OWVNFOkNBVC5JUV9FQklUX01BUkdJTi4xMDAwLjEyLzMxLzIwMTUBAAAAMvUDAAIAAAAGOS45MTA0AQgAAAAFAAAAATEBAAAACjE4NzQ1MjQ0NTMDAAAAAzE2MAIAAAAENDA1MwQAAAABMAcAAAAKMTIvMzEvMjAxNQgAAAAKMTIvMzEvMjAxNQkAAAABMNSWxg7pyNsIG0SjHenI2wgyQ0lRLk5ZU0U6QUdDTy5JUV9UT1RBTF9ERUJUX0VRVUlUWS4xMDAwLjEyLzMxLzIwMTUBAAAAT9gEAAIAAAAHNDIuOTEyNgEIAAAABQAAAAExAQAAAAoxODc2NzM0NTQwAwAAAAMxNjACAAAABDQwMzQEAAAAATAHAAAACjEyLzMxLzIwMTUIAAAACjEyLzMxLzIwMTUJAAAAATDUlsYO6cjbCBtEox3pyNsIMENJUS5OWVNFOlRFWC5JUV9FQklUREFfSU5ULjEwMDAuMTIvMzEvMjAxOS4uLlVTRAEAAAAOswQAAgAAAAg0Ljg5NDE5NwEIAAAABQAAAAExAQAAAAstMjExMjYxMzI0NQMAAAADMTYwAgAAAAQ0MTkwBAAAAAEwBwAAAAoxMi8zMS8yMDE5CAAAAAoxMi8z</t>
  </si>
  <si>
    <t>MS8yMDE5CQAAAAEw1JbGDunI2wgbRKMd6cjbCChDSVEuTllTRTpERS5JUV9OSV9NQVJHSU4uMTAwMC4xMi8zMS8yMDIyAQAAAIAPBAACAAAABzEzLjU2NjUBCAAAAAUAAAABMQEAAAALLTIwNjUzODg0NjgDAAAAAzE2MAIAAAAENDA5NAQAAAABMAcAAAAKMTIvMzEvMjAyMggAAAAKMTAvMzAvMjAyMgkAAAABMNSWxg7pyNsIG0SjHenI2wg0Q0lRLlNIU0U6NjAwMDMxLklRX1FVSUNLX1JBVElPLjEwMDAuMTIvMzEvMjAxOC4uLlVTRAEAAAAvUFkAAgAAAAgxLjA2OTEwOQEIAAAABQAAAAExAQAAAAoyMDMwMTI4MjI5AwAAAAIzMgIAAAAENDEyMQQAAAABMAcAAAAKMTIvMzEvMjAxOAgAAAAKMTIvMzEvMjAxOAkAAAABMNSWxg7pyNsIG0SjHenI2wgwQ0lRLlRTRTo2MzI2LklRX0VCSVREQV9JTlQuMTAwMC4xMi8zMS8yMDIwLi4uVVNEAQAAABlXBAACAAAACTIyOS43ODUzNwEIAAAABQAAAAExAQAAAAstMjEwNzcxNDAwOAMAAAACNzkCAAAABDQxOTAEAAAAATAHAAAACjEyLzMxLzIwMjAIAAAACjEyLzMxLzIwMjAJAAAAATDUlsYO6cjbCBtEox3pyNsILkNJUS5OQVNEQVFDTTpUT1JPLklRX05JX01BUkdJTi4xMDAwLjEyLzMxLzIwMTUBAAAAeXs2bAMAAAAAANSWxg7pyNsIG0SjHenI2wg6Q0lRLk5BU0RBUUNNOlRPUk8uSVFfTkVUX0RFQlRfRUJJVERBLjEwMDAuMTIvMzEvMjAxOC4uLlVTRAEAAAB5ezZs</t>
  </si>
  <si>
    <t>AwAAAAAA1JbGDunI2wgbRKMd6cjbCDVDSVEuTkFTREFRQ006VE9STy5JUV9FQklUREFfSU5ULjEwMDAuMTIvMzEvMjAxOS4uLlVTRAEAAAB5ezZsAwAAAAAA1JbGDunI2wgbRKMd6cjbCDBDSVEuTlNFSTpNJk0uSVFfRUJJVERBX0lOVC4xMDAwLjEyLzMwLzIwMTYuLi5VU0QBAAAAQmcNAAIAAAAIMy4xMDcyODgBCAAAAAUAAAABMQEAAAAKMTg0OTE4MjI2MgMAAAACNzICAAAABDQxOTAEAAAAATAHAAAACjEyLzMwLzIwMTYIAAAACTMvMzEvMjAxNgkAAAABMNSWxg7pyNsIG0SjHenI2wgzQ0lRLk5ZU0U6QUdDTy5JUV9HUk9TU19NQVJHSU4uMTAwMC4xMi8zMS8yMDE1Li4uVVNEAQAAAE/YBAACAAAABzIwLjg5OTEBCAAAAAUAAAABMQEAAAAKMTg3NjczNDU0MAMAAAADMTYwAgAAAAQ0MDc0BAAAAAEwBwAAAAoxMi8zMS8yMDE1CAAAAAoxMi8zMS8yMDE1CQAAAAEw1JbGDunI2wgbRKMd6cjbCDJDSVEuTkFTREFRQ006VE9STy5JUV9SRVRVUk5fRVFVSVRZLjEwMDAuMTIvMzEvMjAxOAEAAAB5ezZsAwAAAAAA1JbGDunI2wgbRKMd6cjbCDFDSVEuTlNFSTpNJk0uSVFfVE9UQUxfREVCVF9FUVVJVFkuMTAwMC4xMi8zMS8yMDEzAQAAAEJnDQACAAAACDExNC4wNzk0AQgAAAAFAAAAATEBAAAACjE2OTAxMDIyNzUDAAAAAjcyAgAAAAQ0MDM0BAAAAAEwBwAAAAoxMi8zMS8yMDEzCAAAAAkzLzMxLzIwMTMJAAAA</t>
  </si>
  <si>
    <t>ATDUlsYO6cjbCBtEox3pyNsINUNJUS5TSFNFOjYwMDAzMS5JUV9UT1RBTF9ERUJUX0NBUElUQUwuMTAwMC4xMi8zMS8yMDIwAQAAAC9QWQACAAAABzI0LjM1NzMBCAAAAAUAAAABMQEAAAALLTIxMDIwODEwMTcDAAAAAjMyAgAAAAQ0MTg2BAAAAAEwBwAAAAoxMi8zMS8yMDIwCAAAAAoxMi8zMS8yMDIwCQAAAAEw1JbGDunI2wgbRKMd6cjbCDdDSVEuTkFTREFRQ006VE9STy5JUV9UT1RBTF9ERUJUX0NBUElUQUwuMTAwMC4xMi8zMC8yMDE2AQAAAHl7NmwDAAAAAADUlsYO6cjbCBtEox3pyNsIK0NJUS5OWVNFOkNBVC5JUV9FQklUX01BUkdJTi4xMDAwLjEyLzMxLzIwMjABAAAAMvUDAAIAAAAHMTEuNTgxMwEIAAAABQAAAAExAQAAAAstMjA2MDg4MTkzNgMAAAADMTYwAgAAAAQ0MDUzBAAAAAEwBwAAAAoxMi8zMS8yMDIwCAAAAAoxMi8zMS8yMDIwCQAAAAEw1JbGDunI2wgbRKMd6cjbCC5DSVEuTllTRTpBR0NPLklRX1JFVFVSTl9BU1NFVFMuMTAwMC4xMi8zMS8yMDE5AQAAAE/YBAACAAAABjQuMjUxNAEIAAAABQAAAAExAQAAAAstMjExMDQ1NzI4OAMAAAADMTYwAgAAAAQ0MTc4BAAAAAEwBwAAAAoxMi8zMS8yMDE5CAAAAAoxMi8zMS8yMDE5CQAAAAEw1JbGDunI2wgbRKMd6cjbCChDSVEuVFNFOjYzMjYuSVFfQVJfVFVSTlMuMTAwMC4xMi8zMS8yMDE0AQAAABlXBAACAAAACDIuMTM3MDI0AQgAAAAF</t>
  </si>
  <si>
    <t>AAAAATEBAAAACjE3ODI0NDYzNTUDAAAAAjc5AgAAAAQ0MDAxBAAAAAEwBwAAAAoxMi8zMS8yMDE0CAAAAAkzLzMxLzIwMTQJAAAAATDUlsYO6cjbCBtEox3pyNsINkNJUS5OQVNEQVFDTTpUT1JPLklRX1FVSUNLX1JBVElPLjEwMDAuMTIvMzEvMjAxOC4uLlVTRAEAAAB5ezZsAwAAAAAA1JbGDunI2wgbRKMd6cjbCDJDSVEuTkFTREFRQ006VE9STy5JUV9SRVRVUk5fRVFVSVRZLjEwMDAuMTIvMzEvMjAyMgEAAAB5ezZsAgAAAAc0MC44MzQ5AQgAAAAFAAAAATEBAAAACy0yMDMzMzQ2OTAwAwAAAAMxNjACAAAABDQxMjgEAAAAATAHAAAACjEyLzMxLzIwMjIIAAAACjEyLzMxLzIwMjIJAAAAATDUlsYO6cjbCBtEox3pyNsIMUNJUS5UU0U6NjMyNi5JUV9UT1RBTF9ERUJUX0VRVUlUWS4xMDAwLjEyLzMxLzIwMTQBAAAAGVcEAAIAAAAHNTguNjg0OAEIAAAABQAAAAExAQAAAAoxNzgyNDQ2MzU1AwAAAAI3OQIAAAAENDAzNAQAAAABMAcAAAAKMTIvMzEvMjAxNAgAAAAJMy8zMS8yMDE0CQAAAAEw1JbGDunI2wgbRKMd6cjbCDNDSVEuTlNFSTpNJk0uSVFfQ1VSUkVOVF9SQVRJTy4xMDAwLjEyLzMxLzIwMjAuLi5VU0QBAAAAQmcNAAIAAAAIMS4xODU4MTcBCAAAAAUAAAABMQEAAAALLTIxNDM4MjMxNzUDAAAAAjcyAgAAAAQ0MDMwBAAAAAEwBwAAAAoxMi8zMS8yMDIwCAAAAAkzLzMxLzIwMjAJAAAAATDUlsYO</t>
  </si>
  <si>
    <t>6cjbCBtEox3pyNsIMENJUS5TSFNFOjYwMDAzMS5JUV9SRVRVUk5fRVFVSVRZLjEwMDAuMTIvMzEvMjAxNAEAAAAvUFkAAgAAAAYzLjAzOTEBCAAAAAUAAAABMQEAAAAKMTc4OTAwODEzOAMAAAACMzICAAAABDQxMjgEAAAAATAHAAAACjEyLzMxLzIwMTQIAAAACjEyLzMxLzIwMTQJAAAAATDUlsYO6cjbCBtEox3pyNsINUNJUS5OU0VJOk0mTS5JUV9ORVRfREVCVF9FQklUREEuMTAwMC4xMi8zMS8yMDE4Li4uVVNEAQAAAEJnDQACAAAACDMuMzk1NzgyAQgAAAAFAAAAATEBAAAACjE5NzA2MzgxMTADAAAAAjcyAgAAAAQ0MTkzBAAAAAEwBwAAAAoxMi8zMS8yMDE4CAAAAAkzLzMxLzIwMTgJAAAAATDUlsYO6cjbCBtEox3pyNsILUNJUS5OU0VJOk0mTS5JUV9SRVRVUk5fRVFVSVRZLjEwMDAuMTIvMzEvMjAxMwEAAABCZw0AAgAAAAcxNy43NjQ4AQgAAAAFAAAAATEBAAAACjE2OTAxMDIyNzUDAAAAAjcyAgAAAAQ0MTI4BAAAAAEwBwAAAAoxMi8zMS8yMDEzCAAAAAkzLzMxLzIwMTMJAAAAATDUlsYO6cjbCBtEox3pyNsIKkNJUS5OWVNFOkNOSEkuSVFfTklfTUFSR0lOLjEwMDAuMTIvMzEvMjAyMgEAAABOYhkGAgAAAAY4LjYxNTMBCAAAAAUAAAABMQEAAAALLTIwNTkwMTI1ODQDAAAAAzE2MAIAAAAENDA5NAQAAAABMAcAAAAKMTIvMzEvMjAyMggAAAAKMTIvMzEvMjAyMgkAAAABMNSWxg7pyNsIG0SjHenI</t>
  </si>
  <si>
    <t>2wgyQ0lRLk5ZU0U6VEVYLklRX1RPVEFMX0RFQlRfQ0FQSVRBTC4xMDAwLjEyLzMxLzIwMTMBAAAADrMEAAIAAAAHNDYuNTYwOQEIAAAABQAAAAExAQAAAAoxNzc3Mjc5NjEzAwAAAAMxNjACAAAABDQxODYEAAAAATAHAAAACjEyLzMxLzIwMTMIAAAACjEyLzMxLzIwMTMJAAAAATDUlsYO6cjbCBtEox3pyNsIM0NJUS5TSFNFOjYwMDAzMS5JUV9FQklUREFfSU5ULjEwMDAuMTIvMzEvMjAyMS4uLlVTRAEAAAAvUFkAAgAAAAkyNi4xOTQyNTYBCAAAAAUAAAABMQEAAAALLTIwNTI1NTk0NzYDAAAAAjMyAgAAAAQ0MTkwBAAAAAEwBwAAAAoxMi8zMS8yMDIxCAAAAAoxMi8zMS8yMDIxCQAAAAEw1JbGDunI2wgbRKMd6cjbCCtDSVEuU0hTRTo2MDAwMzEuSVFfQVJfVFVSTlMuMTAwMC4xMi8zMS8yMDIwAQAAAC9QWQACAAAACDMuODg2MDQ2AQgAAAAFAAAAATEBAAAACy0yMTAyMDgxMDE3AwAAAAIzMgIAAAAENDAwMQQAAAABMAcAAAAKMTIvMzEvMjAyMAgAAAAKMTIvMzEvMjAyMAkAAAABMNSWxg7pyNsIG0SjHenI2wguQ0lRLlNIU0U6NjAwMDMxLklRX0FTU0VUX1RVUk5TLjEwMDAuMTIvMzEvMjAxOAEAAAAvUFkAAgAAAAYwLjg0NTcBCAAAAAUAAAABMQEAAAAKMjAzMDEyODIyOQMAAAACMzICAAAABDQxNzcEAAAAATAHAAAACjEyLzMxLzIwMTgIAAAACjEyLzMxLzIwMTgJAAAAATDUlsYO6cjbCBtEox3pyNsI</t>
  </si>
  <si>
    <t>MENJUS5OQVNEQVFDTTpUT1JPLklRX0FTU0VUX1RVUk5TLjEwMDAuMTIvMzEvMjAxOAEAAAB5ezZsAwAAAAAA1JbGDunI2wgbRKMd6cjbCCtDSVEuTlNFSTpNJk0uSVFfQVNTRVRfVFVSTlMuMTAwMC4xMi8zMS8yMDIyAQAAAEJnDQACAAAACDAuNTM0MDY0AQgAAAAFAAAAATEBAAAACy0yMDM5MDgyNzg0AwAAAAI3MgIAAAAENDE3NwQAAAABMAcAAAAKMTIvMzEvMjAyMggAAAAJMy8zMS8yMDIyCQAAAAEw1JbGDunI2wgbRKMd6cjbCDZDSVEuU0hTRTo2MDAwMzEuSVFfRUJJVERBX01BUkdJTi4xMDAwLjEyLzMxLzIwMTguLi5VU0QBAAAAL1BZAAIAAAAHMTYuOTg4NAEIAAAABQAAAAExAQAAAAoyMDMwMTI4MjI5AwAAAAIzMgIAAAAENDA0NwQAAAABMAcAAAAKMTIvMzEvMjAxOAgAAAAKMTIvMzEvMjAxOAkAAAABMNSWxg7pyNsIG0SjHenI2wg1Q0lRLlNIU0U6NjAwMDMxLklRX0dST1NTX01BUkdJTi4xMDAwLjEyLzMxLzIwMTUuLi5VU0QBAAAAL1BZAAIAAAAHMjQuMzkwNAEIAAAABQAAAAExAQAAAAoxODM4NTM5MDU3AwAAAAIzMgIAAAAENDA3NAQAAAABMAcAAAAKMTIvMzEvMjAxNQgAAAAKMTIvMzEvMjAxNQkAAAABMNSWxg7pyNsIG0SjHenI2wgtQ0lRLlRTRTo2NTAxLklRX1JFVFVSTl9FUVVJVFkuMTAwMC4xMi8zMS8yMDIxAQAAAJstAgACAAAABzExLjkwMTMBCAAAAAUAAAABMQEAAAALLTIwODg4</t>
  </si>
  <si>
    <t>MjE2NDkDAAAAAjc5AgAAAAQ0MTI4BAAAAAEwBwAAAAoxMi8zMS8yMDIxCAAAAAkzLzMxLzIwMjEJAAAAATDUlsYO6cjbCBtEox3pyNsIMkNJUS5UU0U6NjUwMS5JUV9UT1RBTF9ERUJUX0NBUElUQUwuMTAwMC4xMi8zMS8yMDE3AQAAAJstAgACAAAABzIyLjMxMTIBCAAAAAUAAAABMQEAAAAKMTk2MzMxNTkwMAMAAAACNzkCAAAABDQxODYEAAAAATAHAAAACjEyLzMxLzIwMTcIAAAACTMvMzEvMjAxNwkAAAABMNSWxg7pyNsIG0SjHenI2wg2Q0lRLlNIU0U6NjAwMDMxLklRX0VCSVREQV9NQVJHSU4uMTAwMC4xMi8zMS8yMDE5Li4uVVNEAQAAAC9QWQACAAAABzE5LjQ1MDgBCAAAAAUAAAABMQEAAAAKMjA4NjkxNzg3NgMAAAACMzICAAAABDQwNDcEAAAAATAHAAAACjEyLzMxLzIwMTkIAAAACjEyLzMxLzIwMTkJAAAAATDUlsYO6cjbCBtEox3pyNsIMUNJUS5OU0VJOk0mTS5JUV9UT1RBTF9ERUJUX0VRVUlUWS4xMDAwLjEyLzMxLzIwMTcBAAAAQmcNAAIAAAAIMTM1LjA5MzYBCAAAAAUAAAABMQEAAAAKMTg5NTQ2NTQzNwMAAAACNzICAAAABDQwMzQEAAAAATAHAAAACjEyLzMxLzIwMTcIAAAACTMvMzEvMjAxNwkAAAABMNSWxg7pyNsIG0SjHenI2wgzQ0lRLlNIU0U6NjAwMDMxLklRX0VCSVREQV9JTlQuMTAwMC4xMi8zMS8yMDE4Li4uVVNEAQAAAC9QWQACAAAACTE2LjgyODQ2MgEIAAAABQAAAAExAQAA</t>
  </si>
  <si>
    <t>AAoyMDMwMTI4MjI5AwAAAAIzMgIAAAAENDE5MAQAAAABMAcAAAAKMTIvMzEvMjAxOAgAAAAKMTIvMzEvMjAxOAkAAAABMNSWxg7pyNsIG0SjHenI2wgyQ0lRLk5ZU0U6VEVYLklRX1RPVEFMX0RFQlRfQ0FQSVRBTC4xMDAwLjEyLzMxLzIwMTgBAAAADrMEAAIAAAAFNTguNTIBCAAAAAUAAAABMQEAAAAKMjA3OTk2NTEyNQMAAAADMTYwAgAAAAQ0MTg2BAAAAAEwBwAAAAoxMi8zMS8yMDE4CAAAAAoxMi8zMS8yMDE4CQAAAAEw1JbGDunI2wgbRKMd6cjbCDVDSVEuU0hTRTo2MDAwMzEuSVFfR1JPU1NfTUFSR0lOLjEwMDAuMTIvMzEvMjAyMS4uLlVTRAEAAAAvUFkAAgAAAAcyNi4xMzUxAQgAAAAFAAAAATEBAAAACy0yMDUyNTU5NDc2AwAAAAIzMgIAAAAENDA3NAQAAAABMAcAAAAKMTIvMzEvMjAyMQgAAAAKMTIvMzEvMjAyMQkAAAABMNSWxg7pyNsIG0SjHenI2wgwQ0lRLlRTRTo2NTAxLklRX0VCSVREQV9JTlQuMTAwMC4xMi8zMS8yMDE4Li4uVVNEAQAAAJstAgACAAAACTQ5LjE2MTU0NgEIAAAABQAAAAExAQAAAAoxOTY5OTAzMjkxAwAAAAI3OQIAAAAENDE5MAQAAAABMAcAAAAKMTIvMzEvMjAxOAgAAAAJMy8zMS8yMDE4CQAAAAEw1JbGDunI2wgbRKMd6cjbCDVDSVEuU0hTRTo2MDAwMzEuSVFfVE9UQUxfREVCVF9DQVBJVEFMLjEwMDAuMTIvMzEvMjAxOAEAAAAvUFkAAgAAAAczMS4xNTUyAQgAAAAF</t>
  </si>
  <si>
    <t>AAAAATEBAAAACjIwMzAxMjgyMjkDAAAAAjMyAgAAAAQ0MTg2BAAAAAEwBwAAAAoxMi8zMS8yMDE4CAAAAAoxMi8zMS8yMDE4CQAAAAEw1JbGDunI2wgbRKMd6cjbCCtDSVEuTllTRTpDQVQuSVFfRUJJVF9NQVJHSU4uMTAwMC4xMi8zMC8yMDE2AQAAADL1AwACAAAABjkuOTEwNAEIAAAABQAAAAExAQAAAAoxODc0NTI0NDUzAwAAAAMxNjACAAAABDQwNTMEAAAAATAHAAAACjEyLzMwLzIwMTYIAAAACjEyLzMxLzIwMTUJAAAAATDUlsYO6cjbCBtEox3pyNsILUNJUS5UU0U6NjUwMS5JUV9SRVRVUk5fQVNTRVRTLjEwMDAuMTIvMzEvMjAxNwEAAACbLQIAAgAAAAYzLjMwNDYBCAAAAAUAAAABMQEAAAAKMTk2MzMxNTkwMAMAAAACNzkCAAAABDQxNzgEAAAAATAHAAAACjEyLzMxLzIwMTcIAAAACTMvMzEvMjAxNwkAAAABMNSWxg7pyNsIG0SjHenI2wg3Q0lRLk5BU0RBUUNNOlRPUk8uSVFfVE9UQUxfREVCVF9DQVBJVEFMLjEwMDAuMTIvMzEvMjAxNwEAAAB5ezZsAwAAAAAA1JbGDunI2wgbRKMd6cjbCDBDSVEuTkFTREFRQ006VE9STy5JUV9BU1NFVF9UVVJOUy4xMDAwLjEyLzMxLzIwMTMBAAAAeXs2bAMAAAAAANSWxg7pyNsIG0SjHenI2wgzQ0lRLlRTRTo2MzI2LklRX0VCSVREQV9NQVJHSU4uMTAwMC4xMi8zMS8yMDIwLi4uVVNEAQAAABlXBAACAAAABzEyLjA0NTkBCAAAAAUAAAABMQEAAAALLTIxMDc3</t>
  </si>
  <si>
    <t>MTQwMDgDAAAAAjc5AgAAAAQ0MDQ3BAAAAAEwBwAAAAoxMi8zMS8yMDIwCAAAAAoxMi8zMS8yMDIwCQAAAAEw1JbGDunI2wgbRKMd6cjbCDJDSVEuTkFTREFRQ006VE9STy5JUV9SRVRVUk5fQVNTRVRTLjEwMDAuMTIvMzAvMjAxNgEAAAB5ezZsAwAAAAAA1JbGDunI2wgbRKMd6cjbCC5DSVEuTllTRTpBR0NPLklRX1JFVFVSTl9FUVVJVFkuMTAwMC4xMi8zMS8yMDE4AQAAAE/YBAACAAAABjkuMzE4NwEIAAAABQAAAAExAQAAAAoyMDgyNDk3NzEzAwAAAAMxNjACAAAABDQxMjgEAAAAATAHAAAACjEyLzMxLzIwMTgIAAAACjEyLzMxLzIwMTgJAAAAATDUlsYO6cjbCBtEox3pyNsIM0NJUS5TSFNFOjYwMDAzMS5JUV9FQklUREFfSU5ULjEwMDAuMTIvMzEvMjAxNS4uLlVTRAEAAAAvUFkAAgAAAAgzLjMxMTczOQEIAAAABQAAAAExAQAAAAoxODM4NTM5MDU3AwAAAAIzMgIAAAAENDE5MAQAAAABMAcAAAAKMTIvMzEvMjAxNQgAAAAKMTIvMzEvMjAxNQkAAAABMNSWxg7pyNsIG0SjHenI2wgxQ0lRLlRTRTo2NTAxLklRX1FVSUNLX1JBVElPLjEwMDAuMTIvMzEvMjAyMC4uLlVTRAEAAACbLQIAAgAAAAgwLjg5ODAyNAEIAAAABQAAAAExAQAAAAstMjEyMDU1NzQ4NgMAAAACNzkCAAAABDQxMjEEAAAAATAHAAAACjEyLzMxLzIwMjAIAAAACTMvMzEvMjAyMAkAAAABMNSWxg7pyNsIG0SjHenI2wgyQ0lRLk5ZU0U6</t>
  </si>
  <si>
    <t>Q05ISS5JUV9RVUlDS19SQVRJTy4xMDAwLjEyLzMxLzIwMTUuLi5VU0QBAAAATmIZBgIAAAAIMi43Nzg1OTIBCAAAAAUAAAABMQEAAAAKMTg3NzYwNTAyNwMAAAADMTYwAgAAAAQ0MTIxBAAAAAEwBwAAAAoxMi8zMS8yMDE1CAAAAAoxMi8zMS8yMDE1CQAAAAEw1JbGDunI2wgbRKMd6cjbCC1DSVEuTlNFSTpNJk0uSVFfUkVUVVJOX0VRVUlUWS4xMDAwLjEyLzMxLzIwMTQBAAAAQmcNAAIAAAAHMTguOTgzNQEIAAAABQAAAAExAQAAAAoxNzQ1NzI4NzYzAwAAAAI3MgIAAAAENDEyOAQAAAABMAcAAAAKMTIvMzEvMjAxNAgAAAAJMy8zMS8yMDE0CQAAAAEw1JbGDunI2wgbRKMd6cjbCC9DSVEuTllTRTpERS5JUV9FQklUREFfSU5ULjEwMDAuMTIvMzEvMjAyMi4uLlVTRAEAAACADwQAAgAAAAk0Mi4wMDM4MDIBCAAAAAUAAAABMQEAAAALLTIwNjUzODg0NjgDAAAAAzE2MAIAAAAENDE5MAQAAAABMAcAAAAKMTIvMzEvMjAyMggAAAAKMTAvMzAvMjAyMgkAAAABMNSWxg7pyNsIowuiHenI2wgwQ0lRLlNIU0U6NjAwMDMxLklRX1JFVFVSTl9BU1NFVFMuMTAwMC4xMi8zMS8yMDEzAQAAAC9QWQACAAAABjMuMDQ3MQEIAAAABQAAAAExAQAAAAoxNzI5NTQ1Njc2AwAAAAIzMgIAAAAENDE3OAQAAAABMAcAAAAKMTIvMzEvMjAxMwgAAAAKMTIvMzEvMjAxMwkAAAABMNSWxg7pyNsIowuiHenI2wgrQ0lRLk5ZU0U6Q0FU</t>
  </si>
  <si>
    <t>LklRX0VCSVRfTUFSR0lOLjEwMDAuMTIvMzEvMjAxOAEAAAAy9QMAAgAAAAcxNS4yMzMzAQgAAAAFAAAAATEBAAAACjIwODA2NDgxNDMDAAAAAzE2MAIAAAAENDA1MwQAAAABMAcAAAAKMTIvMzEvMjAxOAgAAAAKMTIvMzEvMjAxOAkAAAABMNSWxg7pyNsIowuiHenI2wgoQ0lRLlRTRTo2NTAxLklRX0FSX1RVUk5TLjEwMDAuMTIvMzEvMjAyMAEAAACbLQIAAgAAAAgzLjc2MjY2MgEIAAAABQAAAAExAQAAAAstMjEyMDU1NzQ4NgMAAAACNzkCAAAABDQwMDEEAAAAATAHAAAACjEyLzMxLzIwMjAIAAAACTMvMzEvMjAyMAkAAAABMNSWxg7pyNsIowuiHenI2wgyQ0lRLlNIU0U6NjAwMDMxLklRX0lOVkVOVE9SWV9UVVJOUy4xMDAwLjEyLzMwLzIwMTYBAAAAL1BZAAIAAAAIMi43NTEzOTEBCAAAAAUAAAABMQEAAAAKMTgzODUzOTA1NwMAAAACMzICAAAABDQwODIEAAAAATAHAAAACjEyLzMwLzIwMTYIAAAACjEyLzMxLzIwMTUJAAAAATDUlsYO6cjbCKMLoh3pyNsINENJUS5OQVNEQVFDTTpUT1JPLklRX0lOVkVOVE9SWV9UVVJOUy4xMDAwLjEyLzMwLzIwMTYBAAAAeXs2bAMAAAAAANSWxg7pyNsIowuiHenI2wgoQ0lRLk5TRUk6TSZNLklRX0FSX1RVUk5TLjEwMDAuMTIvMzAvMjAxNgEAAABCZw0AAgAAAAkxMy40MzA2NzYBCAAAAAUAAAABMQEAAAAKMTg0OTE4MjI2MgMAAAACNzICAAAABDQwMDEEAAAAATAH</t>
  </si>
  <si>
    <t>AAAACjEyLzMwLzIwMTYIAAAACTMvMzEvMjAxNgkAAAABMNSWxg7pyNsIowuiHenI2wg1Q0lRLk5ZU0U6VEVYLklRX05FVF9ERUJUX0VCSVREQS4xMDAwLjEyLzMxLzIwMTkuLi5VU0QBAAAADrMEAAIAAAAIMS43OTI2NTQBCAAAAAUAAAABMQEAAAALLTIxMTI2MTMyNDUDAAAAAzE2MAIAAAAENDE5MwQAAAABMAcAAAAKMTIvMzEvMjAxOQgAAAAKMTIvMzEvMjAxOQkAAAABMNSWxg7pyNsIowuiHenI2wgpQ0lRLk5ZU0U6VEVYLklRX05JX01BUkdJTi4xMDAwLjEyLzMxLzIwMjIBAAAADrMEAAIAAAAGNi43OTA4AQgAAAAFAAAAATEBAAAACy0yMDYxNjMxNjM5AwAAAAMxNjACAAAABDQwOTQEAAAAATAHAAAACjEyLzMxLzIwMjIIAAAACjEyLzMxLzIwMjIJAAAAATDUlsYO6cjbCKMLoh3pyNsILUNJUS5UU0U6NjMyNi5JUV9SRVRVUk5fQVNTRVRTLjEwMDAuMTIvMzEvMjAyMAEAAAAZVwQAAgAAAAYzLjU3NjEBCAAAAAUAAAABMQEAAAALLTIxMDc3MTQwMDgDAAAAAjc5AgAAAAQ0MTc4BAAAAAEwBwAAAAoxMi8zMS8yMDIwCAAAAAoxMi8zMS8yMDIwCQAAAAEw1JbGDunI2wijC6Id6cjbCDFDSVEuVFNFOjY1MDEuSVFfUVVJQ0tfUkFUSU8uMTAwMC4xMi8zMS8yMDE1Li4uVVNEAQAAAJstAgACAAAACDAuODIxNTM3AQgAAAAFAAAAATEBAAAACjE3NDUyNzA2NzIDAAAAAjc5AgAAAAQ0MTIxBAAAAAEwBwAAAAox</t>
  </si>
  <si>
    <t>Mi8zMS8yMDE1CAAAAAkzLzMxLzIwMTUJAAAAATDUlsYO6cjbCKMLoh3pyNsIMkNJUS5OWVNFOkNBVC5JUV9UT1RBTF9ERUJUX0NBUElUQUwuMTAwMC4xMi8zMS8yMDE4AQAAADL1AwACAAAABzcyLjIxMzkBCAAAAAUAAAABMQEAAAAKMjA4MDY0ODE0MwMAAAADMTYwAgAAAAQ0MTg2BAAAAAEwBwAAAAoxMi8zMS8yMDE4CAAAAAoxMi8zMS8yMDE4CQAAAAEw1JbGDunI2wijC6Id6cjbCC9DSVEuVFNFOjYzMjYuSVFfSU5WRU5UT1JZX1RVUk5TLjEwMDAuMTIvMzEvMjAyMAEAAAAZVwQAAgAAAAgzLjQ4NTk0OAEIAAAABQAAAAExAQAAAAstMjEwNzcxNDAwOAMAAAACNzkCAAAABDQwODIEAAAAATAHAAAACjEyLzMxLzIwMjAIAAAACjEyLzMxLzIwMjAJAAAAATDUlsYO6cjbCKMLoh3pyNsIK0NJUS5OWVNFOlRFWC5JUV9BU1NFVF9UVVJOUy4xMDAwLjEyLzMxLzIwMjABAAAADrMEAAIAAAAHMC45ODgwMgEIAAAABQAAAAExAQAAAAstMjA2MTYzMTYzOAMAAAADMTYwAgAAAAQ0MTc3BAAAAAEwBwAAAAoxMi8zMS8yMDIwCAAAAAoxMi8zMS8yMDIwCQAAAAEw1JbGDunI2wijC6Id6cjbCC5DSVEuU0hTRTo2MDAwMzEuSVFfRUJJVF9NQVJHSU4uMTAwMC4xMi8zMS8yMDIwAQAAAC9QWQACAAAABzE3LjU2NzkBCAAAAAUAAAABMQEAAAALLTIxMDIwODEwMTcDAAAAAjMyAgAAAAQ0MDUzBAAAAAEwBwAAAAoxMi8zMS8y</t>
  </si>
  <si>
    <t>MDIwCAAAAAoxMi8zMS8yMDIwCQAAAAEw1JbGDunI2wijC6Id6cjbCDJDSVEuTkFTREFRQ006VE9STy5JUV9SRVRVUk5fRVFVSVRZLjEwMDAuMTIvMzEvMjAxNAEAAAB5ezZsAwAAAAAA1JbGDunI2wijC6Id6cjbCDJDSVEuTkFTREFRQ006VE9STy5JUV9SRVRVUk5fQVNTRVRTLjEwMDAuMTIvMzEvMjAyMQEAAAB5ezZsAwAAAAAA1JbGDunI2wijC6Id6cjbCDFDSVEuTlNFSTpNJk0uSVFfUVVJQ0tfUkFUSU8uMTAwMC4xMi8zMC8yMDE2Li4uVVNEAQAAAEJnDQACAAAACDAuNDAyMDUyAQgAAAAFAAAAATEBAAAACjE4NDkxODIyNjIDAAAAAjcyAgAAAAQ0MTIxBAAAAAEwBwAAAAoxMi8zMC8yMDE2CAAAAAkzLzMxLzIwMTYJAAAAATDUlsYO6cjbCKMLoh3pyNsIKkNJUS5OWVNFOkFHQ08uSVFfTklfTUFSR0lOLjEwMDAuMTIvMzEvMjAxNAEAAABP2AQAAgAAAAY0LjIyMDYBCAAAAAUAAAABMQEAAAAKMTgyOTk1MDk3OAMAAAADMTYwAgAAAAQ0MDk0BAAAAAEwBwAAAAoxMi8zMS8yMDE0CAAAAAoxMi8zMS8yMDE0CQAAAAEw1JbGDunI2wijC6Id6cjbCDBDSVEuTllTRTpBR0NPLklRX0lOVkVOVE9SWV9UVVJOUy4xMDAwLjEyLzMxLzIwMTQBAAAAT9gEAAIAAAAINC4wNjU3MzIBCAAAAAUAAAABMQEAAAAKMTgyOTk1MDk3OAMAAAADMTYwAgAAAAQ0MDgyBAAAAAEwBwAAAAoxMi8zMS8yMDE0CAAAAAoxMi8zMS8y</t>
  </si>
  <si>
    <t>MDE0CQAAAAEw1JbGDunI2wijC6Id6cjbCDNDSVEuTllTRTpDQVQuSVFfRUJJVERBX01BUkdJTi4xMDAwLjEyLzMxLzIwMTQuLi5VU0QBAAAAMvUDAAIAAAAHMTIuNTU2MQEIAAAABQAAAAExAQAAAAoxODI3ODY5MTY1AwAAAAMxNjACAAAABDQwNDcEAAAAATAHAAAACjEyLzMxLzIwMTQIAAAACjEyLzMxLzIwMTQJAAAAATDUlsYO6cjbCKMLoh3pyNsINUNJUS5OWVNFOkNBVC5JUV9ORVRfREVCVF9FQklUREEuMTAwMC4xMi8zMS8yMDE5Li4uVVNEAQAAADL1AwACAAAABzIuODI1MTIBCAAAAAUAAAABMQEAAAALLTIxMTIxNTcxNTkDAAAAAzE2MAIAAAAENDE5MwQAAAABMAcAAAAKMTIvMzEvMjAxOQgAAAAKMTIvMzEvMjAxOQkAAAABMNSWxg7pyNsIowuiHenI2wgxQ0lRLk5ZU0U6VEVYLklRX1FVSUNLX1JBVElPLjEwMDAuMTIvMzEvMjAxOS4uLlVTRAEAAAAOswQAAgAAAAgxLjE2MTUwOAEIAAAABQAAAAExAQAAAAstMjExMjYxMzI0NQMAAAADMTYwAgAAAAQ0MTIxBAAAAAEwBwAAAAoxMi8zMS8yMDE5CAAAAAoxMi8zMS8yMDE5CQAAAAEw1JbGDunI2wijC6Id6cjbCDJDSVEuVFNFOjYzMjYuSVFfVE9UQUxfREVCVF9DQVBJVEFMLjEwMDAuMTIvMzEvMjAyMgEAAAAZVwQAAgAAAAc0My42Nzk5AQgAAAAFAAAAATEBAAAACy0yMDU1NjE2NDM0AwAAAAI3OQIAAAAENDE4NgQAAAABMAcAAAAKMTIvMzEvMjAy</t>
  </si>
  <si>
    <t>MggAAAAKMTIvMzEvMjAyMgkAAAABMNSWxg7pyNsIowuiHenI2wgxQ0lRLk5ZU0U6Q0FULklRX1FVSUNLX1JBVElPLjEwMDAuMTIvMzEvMjAyMS4uLlVTRAEAAAAy9QMAAgAAAAgwLjkzMDc0NgEIAAAABQAAAAExAQAAAAstMjA2MDg4MTk0MQMAAAADMTYwAgAAAAQ0MTIxBAAAAAEwBwAAAAoxMi8zMS8yMDIxCAAAAAoxMi8zMS8yMDIxCQAAAAEw1JbGDunI2wijC6Id6cjbCDhDSVEuTkFTREFRQ006VE9STy5JUV9DVVJSRU5UX1JBVElPLjEwMDAuMTIvMzAvMjAxNi4uLlVTRAEAAAB5ezZsAwAAAAAA1JbGDunI2wijC6Id6cjbCC1DSVEuTllTRTpURVguSVFfUkVUVVJOX0FTU0VUUy4xMDAwLjEyLzMxLzIwMjEBAAAADrMEAAIAAAAGNy4wNTQzAQgAAAAFAAAAATEBAAAACy0yMDYxNjMxNjI5AwAAAAMxNjACAAAABDQxNzgEAAAAATAHAAAACjEyLzMxLzIwMjEIAAAACjEyLzMxLzIwMjEJAAAAATDUlsYO6cjbCKMLoh3pyNsINENJUS5TSFNFOjYwMDAzMS5JUV9UT1RBTF9ERUJUX0VRVUlUWS4xMDAwLjEyLzMxLzIwMTcBAAAAL1BZAAIAAAAHNDguNTYwMQEIAAAABQAAAAExAQAAAAoxOTUyNjIwMzg5AwAAAAIzMgIAAAAENDAzNAQAAAABMAcAAAAKMTIvMzEvMjAxNwgAAAAKMTIvMzEvMjAxNwkAAAABMNSWxg7pyNsIowuiHenI2wgtQ0lRLlRTRTo2NTAxLklRX1JFVFVSTl9FUVVJVFkuMTAwMC4xMi8zMS8y</t>
  </si>
  <si>
    <t>MDE0AQAAAJstAgACAAAABjE1LjA5NQEIAAAABQAAAAExAQAAAAoxNzQ1MjcwNTQ0AwAAAAI3OQIAAAAENDEyOAQAAAABMAcAAAAKMTIvMzEvMjAxNAgAAAAJMy8zMS8yMDE0CQAAAAEw1JbGDunI2wijC6Id6cjbCDJDSVEuTlNFSTpNJk0uSVFfR1JPU1NfTUFSR0lOLjEwMDAuMTIvMzEvMjAyMC4uLlVTRAEAAABCZw0AAgAAAAc0OC45Nzg3AQgAAAAFAAAAATEBAAAACy0yMTQzODIzMTc1AwAAAAI3MgIAAAAENDA3NAQAAAABMAcAAAAKMTIvMzEvMjAyMAgAAAAJMy8zMS8yMDIwCQAAAAEw1JbGDunI2wijC6Id6cjbCDJDSVEuVFNFOjYzMjYuSVFfVE9UQUxfREVCVF9DQVBJVEFMLjEwMDAuMTIvMzEvMjAxNAEAAAAZVwQAAgAAAAYzNi45ODIBCAAAAAUAAAABMQEAAAAKMTc4MjQ0NjM1NQMAAAACNzkCAAAABDQxODYEAAAAATAHAAAACjEyLzMxLzIwMTQIAAAACTMvMzEvMjAxNAkAAAABMNSWxg7pyNsIowuiHenI2wg0Q0lRLlNIU0U6NjAwMDMxLklRX1FVSUNLX1JBVElPLjEwMDAuMTIvMzEvMjAyMS4uLlVTRAEAAAAvUFkAAgAAAAgxLjA1NTUwNAEIAAAABQAAAAExAQAAAAstMjA1MjU1OTQ3NgMAAAACMzICAAAABDQxMjEEAAAAATAHAAAACjEyLzMxLzIwMjEIAAAACjEyLzMxLzIwMjEJAAAAATDUlsYO6cjbCKMLoh3pyNsINUNJUS5UU0U6NjUwMS5JUV9ORVRfREVCVF9FQklUREEuMTAwMC4xMi8zMS8y</t>
  </si>
  <si>
    <t>MDIxLi4uVVNEAQAAAJstAgACAAAACDEuMTQyNzI5AQgAAAAFAAAAATEBAAAACy0yMDg4ODIxNjQ5AwAAAAI3OQIAAAAENDE5MwQAAAABMAcAAAAKMTIvMzEvMjAyMQgAAAAJMy8zMS8yMDIxCQAAAAEw1JbGDunI2wijC6Id6cjbCDJDSVEuTlNFSTpNJk0uSVFfVE9UQUxfREVCVF9DQVBJVEFMLjEwMDAuMTIvMzEvMjAxNAEAAABCZw0AAgAAAAc1NC45NDA3AQgAAAAFAAAAATEBAAAACjE3NDU3Mjg3NjMDAAAAAjcyAgAAAAQ0MTg2BAAAAAEwBwAAAAoxMi8zMS8yMDE0CAAAAAkzLzMxLzIwMTQJAAAAATDUlsYO6cjbCKMLoh3pyNsIM0NJUS5OWVNFOkNOSEkuSVFfR1JPU1NfTUFSR0lOLjEwMDAuMTIvMzEvMjAxNS4uLlVTRAEAAABOYhkGAgAAAAcxNy4zMTI0AQgAAAAFAAAAATEBAAAACjE4Nzc2MDUwMjcDAAAAAzE2MAIAAAAENDA3NAQAAAABMAcAAAAKMTIvMzEvMjAxNQgAAAAKMTIvMzEvMjAxNQkAAAABMNSWxg7pyNsIowuiHenI2wgwQ0lRLk5ZU0U6VEVYLklRX0VCSVREQV9JTlQuMTAwMC4xMi8zMC8yMDE2Li4uVVNEAQAAAA6zBAACAAAACDMuNzE2MDAzAQgAAAAFAAAAATEBAAAACjE4NzQ4MzI2NjMDAAAAAzE2MAIAAAAENDE5MAQAAAABMAcAAAAKMTIvMzAvMjAxNggAAAAKMTIvMzEvMjAxNQkAAAABMNSWxg7pyNsIowuiHenI2wgsQ0lRLlNIU0U6NjAwMDMxLklRX05JX01BUkdJTi4xMDAwLjEy</t>
  </si>
  <si>
    <t>LzMxLzIwMTcBAAAAL1BZAAIAAAAGNS40NTc4AQgAAAAFAAAAATEBAAAACjE5NTI2MjAzODkDAAAAAjMyAgAAAAQ0MDk0BAAAAAEwBwAAAAoxMi8zMS8yMDE3CAAAAAoxMi8zMS8yMDE3CQAAAAEw1JbGDunI2wijC6Id6cjbCDNDSVEuTllTRTpBR0NPLklRX1RPVEFMX0RFQlRfQ0FQSVRBTC4xMDAwLjEyLzMxLzIwMTMBAAAAT9gEAAIAAAAHMjMuNjEwOQEIAAAABQAAAAExAQAAAAoxNzc4MTg1MDg4AwAAAAMxNjACAAAABDQxODYEAAAAATAHAAAACjEyLzMxLzIwMTMIAAAACjEyLzMxLzIwMTMJAAAAATDUlsYO6cjbCKMLoh3pyNsINkNJUS5OQVNEQVFDTTpUT1JPLklRX1RPVEFMX0RFQlRfRVFVSVRZLjEwMDAuMTIvMzEvMjAxOAEAAAB5ezZsAwAAAAAA1JbGDunI2wijC6Id6cjbCC1DSVEuTllTRTpURVguSVFfUkVUVVJOX0FTU0VUUy4xMDAwLjEyLzMxLzIwMTgBAAAADrMEAAIAAAAGNi41Mjg0AQgAAAAFAAAAATEBAAAACjIwNzk5NjUxMjUDAAAAAzE2MAIAAAAENDE3OAQAAAABMAcAAAAKMTIvMzEvMjAxOAgAAAAKMTIvMzEvMjAxOAkAAAABMNSWxg7pyNsIowuiHenI2wg4Q0lRLlNIU0U6NjAwMDMxLklRX05FVF9ERUJUX0VCSVREQS4xMDAwLjEyLzMxLzIwMTUuLi5VU0QBAAAAL1BZAAIAAAAINi41ODExNzQBCAAAAAUAAAABMQEAAAAKMTgzODUzOTA1NwMAAAACMzICAAAABDQxOTMEAAAAATAHAAAA</t>
  </si>
  <si>
    <t>CjEyLzMxLzIwMTUIAAAACjEyLzMxLzIwMTUJAAAAATDUlsYO6cjbCKMLoh3pyNsIL0NJUS5OWVNFOlRFWC5JUV9JTlZFTlRPUllfVFVSTlMuMTAwMC4xMi8zMS8yMDIwAQAAAA6zBAACAAAACDMuNDgwMDA4AQgAAAAFAAAAATEBAAAACy0yMDYxNjMxNjM4AwAAAAMxNjACAAAABDQwODIEAAAAATAHAAAACjEyLzMxLzIwMjAIAAAACjEyLzMxLzIwMjAJAAAAATDUlsYO6cjbCKMLoh3pyNsIK0NJUS5OWVNFOlRFWC5JUV9BU1NFVF9UVVJOUy4xMDAwLjEyLzMxLzIwMjEBAAAADrMEAAIAAAAIMS4zMTg2MDkBCAAAAAUAAAABMQEAAAALLTIwNjE2MzE2MjkDAAAAAzE2MAIAAAAENDE3NwQAAAABMAcAAAAKMTIvMzEvMjAyMQgAAAAKMTIvMzEvMjAyMQkAAAABMNSWxg7pyNsIowuiHenI2wgyQ0lRLk5ZU0U6Q0FULklRX1RPVEFMX0RFQlRfQ0FQSVRBTC4xMDAwLjEyLzMxLzIwMTQBAAAAMvUDAAIAAAAHNzAuMDE3MgEIAAAABQAAAAExAQAAAAoxODI3ODY5MTY1AwAAAAMxNjACAAAABDQxODYEAAAAATAHAAAACjEyLzMxLzIwMTQIAAAACjEyLzMxLzIwMTQJAAAAATDUlsYO6cjbCKMLoh3pyNsILUNJUS5UU0U6NjMyNi5JUV9SRVRVUk5fQVNTRVRTLjEwMDAuMTIvMzEvMjAyMQEAAAAZVwQAAgAAAAY0LjM0OTcBCAAAAAUAAAABMQEAAAALLTIxMDc3MTQwMTQDAAAAAjc5AgAAAAQ0MTc4BAAAAAEwBwAAAAoxMi8z</t>
  </si>
  <si>
    <t>MS8yMDIxCAAAAAoxMi8zMS8yMDIxCQAAAAEw1JbGDunI2wijC6Id6cjbCDJDSVEuTkFTREFRQ006VE9STy5JUV9SRVRVUk5fRVFVSVRZLjEwMDAuMTIvMzAvMjAxNgEAAAB5ezZsAwAAAAAA1JbGDunI2wijC6Id6cjbCC1DSVEuVFNFOjY1MDEuSVFfUkVUVVJOX0VRVUlUWS4xMDAwLjEyLzMxLzIwMjABAAAAmy0CAAIAAAAGMi45NzI0AQgAAAAFAAAAATEBAAAACy0yMTIwNTU3NDg2AwAAAAI3OQIAAAAENDEyOAQAAAABMAcAAAAKMTIvMzEvMjAyMAgAAAAJMy8zMS8yMDIwCQAAAAEw1JbGDunI2wijC6Id6cjbCDNDSVEuVFNFOjY1MDEuSVFfRUJJVERBX01BUkdJTi4xMDAwLjEyLzMxLzIwMTQuLi5VU0QBAAAAmy0CAAIAAAAHMTAuMTIxMwEIAAAABQAAAAExAQAAAAoxNzQ1MjcwNTQ0AwAAAAI3OQIAAAAENDA0NwQAAAABMAcAAAAKMTIvMzEvMjAxNAgAAAAJMy8zMS8yMDE0CQAAAAEw1JbGDunI2wijC6Id6cjbCDFDSVEuVFNFOjY1MDEuSVFfUVVJQ0tfUkFUSU8uMTAwMC4xMi8zMS8yMDE4Li4uVVNEAQAAAJstAgACAAAACDAuOTM4Njg2AQgAAAAFAAAAATEBAAAACjE5Njk5MDMyOTEDAAAAAjc5AgAAAAQ0MTIxBAAAAAEwBwAAAAoxMi8zMS8yMDE4CAAAAAkzLzMxLzIwMTgJAAAAATDUlsYO6cjbCKMLoh3pyNsIKUNJUS5OWVNFOkNBVC5JUV9OSV9NQVJHSU4uMTAwMC4xMi8zMS8yMDE5AQAAADL1AwAC</t>
  </si>
  <si>
    <t>AAAABzExLjMyNTIBCAAAAAUAAAABMQEAAAALLTIxMTIxNTcxNTkDAAAAAzE2MAIAAAAENDA5NAQAAAABMAcAAAAKMTIvMzEvMjAxOQgAAAAKMTIvMzEvMjAxOQkAAAABMNSWxg7pyNsIowuiHenI2wgrQ0lRLk5ZU0U6VEVYLklRX0VCSVRfTUFSR0lOLjEwMDAuMTIvMzEvMjAxMwEAAAAOswQAAgAAAAY2LjI2NjIBCAAAAAUAAAABMQEAAAAKMTc3NzI3OTYxMwMAAAADMTYwAgAAAAQ0MDUzBAAAAAEwBwAAAAoxMi8zMS8yMDEzCAAAAAoxMi8zMS8yMDEzCQAAAAEw1JbGDunI2wijC6Id6cjbCDNDSVEuTllTRTpDQVQuSVFfQ1VSUkVOVF9SQVRJTy4xMDAwLjEyLzMxLzIwMTQuLi5VU0QBAAAAMvUDAAIAAAAIMS4zOTQyMzEBCAAAAAUAAAABMQEAAAAKMTgyNzg2OTE2NQMAAAADMTYwAgAAAAQ0MDMwBAAAAAEwBwAAAAoxMi8zMS8yMDE0CAAAAAoxMi8zMS8yMDE0CQAAAAEw1JbGDunI2wijC6Id6cjbCDNDSVEuTllTRTpDQVQuSVFfRUJJVERBX01BUkdJTi4xMDAwLjEyLzMxLzIwMTUuLi5VU0QBAAAAMvUDAAIAAAAHMTYuMzg5NwEIAAAABQAAAAExAQAAAAoxODc0NTI0NDUzAwAAAAMxNjACAAAABDQwNDcEAAAAATAHAAAACjEyLzMxLzIwMTUIAAAACjEyLzMxLzIwMTUJAAAAATDUlsYO6cjbCKMLoh3pyNsIMENJUS5UU0U6NjUwMS5JUV9FQklUREFfSU5ULjEwMDAuMTIvMzEvMjAxOS4uLlVTRAEAAACbLQIA</t>
  </si>
  <si>
    <t>AgAAAAk1MS40ODc5NjYBCAAAAAUAAAABMQEAAAAKMjA2MjkzODAyMwMAAAACNzkCAAAABDQxOTAEAAAAATAHAAAACjEyLzMxLzIwMTkIAAAACTMvMzEvMjAxOQkAAAABMNSWxg7pyNsIowuiHenI2wg1Q0lRLk5BU0RBUUNNOlRPUk8uSVFfRUJJVERBX0lOVC4xMDAwLjEyLzMxLzIwMTguLi5VU0QBAAAAeXs2bAMAAAAAANSWxg7pyNsIowuiHenI2wgyQ0lRLlRTRTo2NTAxLklRX1RPVEFMX0RFQlRfQ0FQSVRBTC4xMDAwLjEyLzMxLzIwMTgBAAAAmy0CAAIAAAAHMTguODgzNQEIAAAABQAAAAExAQAAAAoxOTY5OTAzMjkxAwAAAAI3OQIAAAAENDE4NgQAAAABMAcAAAAKMTIvMzEvMjAxOAgAAAAJMy8zMS8yMDE4CQAAAAEw1JbGDunI2wijC6Id6cjbCA==</t>
  </si>
  <si>
    <t>25th Percentile</t>
  </si>
  <si>
    <t>75th Percentile</t>
  </si>
  <si>
    <t>DE Football Field</t>
  </si>
  <si>
    <t>DE Case</t>
  </si>
  <si>
    <t>(+) Stock Based Compensation</t>
  </si>
  <si>
    <t>Adjusted EPS</t>
  </si>
  <si>
    <t>Adjusted 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</si>
</sst>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_)\ ;_(* 0_)"/>
    <numFmt numFmtId="165" formatCode="####\A"/>
    <numFmt numFmtId="166" formatCode="####\P"/>
    <numFmt numFmtId="167" formatCode="#,##0_);\(#,##0\);\-"/>
    <numFmt numFmtId="168" formatCode="#,##0_);\(#,##0\);\-;"/>
    <numFmt numFmtId="169" formatCode="0.0%_);\(0.0%\);0.0%_);"/>
    <numFmt numFmtId="170" formatCode="#0.0%;\(#0.0%\);0.0%"/>
    <numFmt numFmtId="171" formatCode="#,##0.0_);\(#,##0.0\);\-"/>
    <numFmt numFmtId="172" formatCode="#0.0%;\(#0.%\);#0.0%;"/>
    <numFmt numFmtId="173" formatCode="0.0"/>
    <numFmt numFmtId="174" formatCode="#0.0%;\(#0.0%\);\-;"/>
    <numFmt numFmtId="175" formatCode="0.0%_);\(0.0%\);0.0%"/>
    <numFmt numFmtId="176" formatCode="[$$-409]#,##0.00_);\([$$-409]#,##0.00\)"/>
    <numFmt numFmtId="177" formatCode="#0.0%;\(#0.0%\)"/>
    <numFmt numFmtId="178" formatCode="#,##0.0\x;\(#,##0.0\x\);\-\x;@_%_)"/>
    <numFmt numFmtId="179" formatCode="0.0&quot;%&quot;;\(0.0&quot;%&quot;\)"/>
    <numFmt numFmtId="180" formatCode="#,##0.0_);\(#,##0.0\)"/>
    <numFmt numFmtId="181" formatCode="0.0%_);\(0.0%\)"/>
    <numFmt numFmtId="182" formatCode="#0.00%;\(#0.00%\);0.00%"/>
    <numFmt numFmtId="183" formatCode="#0.0\x"/>
    <numFmt numFmtId="184" formatCode="&quot;$&quot;0.00"/>
    <numFmt numFmtId="185" formatCode="#,##0.00_);\(#,##0.00\);\-"/>
    <numFmt numFmtId="186" formatCode="0.0\x"/>
    <numFmt numFmtId="187" formatCode="_([$$-409]* #,##0.00_);_([$$-409]* \(#,##0.00\);_([$$-409]* &quot;-&quot;??_);_(@_)"/>
    <numFmt numFmtId="188" formatCode="_(* #,##0_);_(* \(#,##0\);_(* &quot;-&quot;??_);_(@_)"/>
    <numFmt numFmtId="189" formatCode="_(#,##0.0%_);_(\(#,##0.0%\)_);_(#,##0.0%_)"/>
    <numFmt numFmtId="190" formatCode="_(&quot;$&quot;#,##0.0#_);_(\(&quot;$&quot;#,##0.0#\)_);_(&quot;$&quot;&quot; - &quot;_)"/>
    <numFmt numFmtId="191" formatCode="_(* #,##0.0#_);_(* \(#,##0.0#\)_)\ ;_(* 0_)"/>
    <numFmt numFmtId="192" formatCode="_(* #,##0.0##_);_(* \(#,##0.0##\)_)\ ;_(* 0_)"/>
    <numFmt numFmtId="193" formatCode="mmm\-dd\-yyyy"/>
    <numFmt numFmtId="194" formatCode="_(* #,##0_);_(* \(#,##0\)_)\ ;_(* 0_)"/>
    <numFmt numFmtId="195" formatCode="0&quot;A&quot;"/>
    <numFmt numFmtId="196" formatCode="0&quot;E&quot;"/>
  </numFmts>
  <fonts count="39" x14ac:knownFonts="1">
    <font>
      <sz val="12"/>
      <color theme="1"/>
      <name val="Garamond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2"/>
      <name val="Garamond"/>
      <family val="1"/>
    </font>
    <font>
      <sz val="12"/>
      <color theme="0"/>
      <name val="Garamond"/>
      <family val="1"/>
    </font>
    <font>
      <sz val="12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theme="0"/>
      <name val="Arial"/>
      <family val="2"/>
    </font>
    <font>
      <i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i/>
      <sz val="12"/>
      <color theme="0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b/>
      <u val="double"/>
      <sz val="8"/>
      <color indexed="8"/>
      <name val="Arial"/>
      <family val="2"/>
    </font>
    <font>
      <b/>
      <u/>
      <sz val="8"/>
      <color indexed="8"/>
      <name val="Arial"/>
      <family val="2"/>
    </font>
    <font>
      <b/>
      <sz val="12"/>
      <name val="Arial"/>
      <family val="2"/>
    </font>
    <font>
      <sz val="12"/>
      <color rgb="FF009E47"/>
      <name val="Arial"/>
      <family val="2"/>
    </font>
    <font>
      <i/>
      <sz val="12"/>
      <color rgb="FF009E47"/>
      <name val="Arial"/>
      <family val="2"/>
    </font>
    <font>
      <u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CC33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sz val="12"/>
      <color theme="0"/>
      <name val="Garamond"/>
      <family val="1"/>
      <scheme val="minor"/>
    </font>
    <font>
      <b/>
      <sz val="14"/>
      <name val="Arial"/>
      <family val="2"/>
    </font>
    <font>
      <sz val="12"/>
      <color rgb="FF00FF00"/>
      <name val="Arial"/>
      <family val="2"/>
    </font>
    <font>
      <i/>
      <sz val="12"/>
      <color rgb="FF0000FF"/>
      <name val="Arial"/>
      <family val="2"/>
    </font>
    <font>
      <b/>
      <sz val="12"/>
      <color rgb="FF0018A9"/>
      <name val="Arial"/>
      <family val="2"/>
    </font>
    <font>
      <b/>
      <i/>
      <sz val="12"/>
      <color theme="1"/>
      <name val="Arial"/>
      <family val="2"/>
    </font>
    <font>
      <b/>
      <sz val="12"/>
      <color rgb="FF009E47"/>
      <name val="Arial"/>
      <family val="2"/>
    </font>
    <font>
      <b/>
      <i/>
      <sz val="12"/>
      <color theme="0"/>
      <name val="Arial"/>
      <family val="2"/>
    </font>
    <font>
      <sz val="12"/>
      <color rgb="FF0000FF"/>
      <name val="Garamond"/>
      <family val="1"/>
    </font>
    <font>
      <sz val="12"/>
      <color theme="1"/>
      <name val="Garamond"/>
      <family val="1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18A9"/>
        <bgColor rgb="FF0018A9"/>
      </patternFill>
    </fill>
    <fill>
      <patternFill patternType="solid">
        <fgColor theme="0"/>
        <bgColor theme="0"/>
      </patternFill>
    </fill>
    <fill>
      <patternFill patternType="solid">
        <fgColor rgb="FF757070"/>
        <bgColor rgb="FF757070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rgb="FF0018A9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459130"/>
        <bgColor rgb="FF0018A9"/>
      </patternFill>
    </fill>
    <fill>
      <patternFill patternType="solid">
        <fgColor rgb="FF459130"/>
        <bgColor indexed="64"/>
      </patternFill>
    </fill>
    <fill>
      <patternFill patternType="solid">
        <fgColor theme="3"/>
        <bgColor rgb="FF0018A9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539">
    <xf numFmtId="0" fontId="0" fillId="0" borderId="0" xfId="0"/>
    <xf numFmtId="0" fontId="1" fillId="3" borderId="1" xfId="0" applyFont="1" applyFill="1" applyBorder="1"/>
    <xf numFmtId="0" fontId="1" fillId="4" borderId="1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5" fillId="0" borderId="0" xfId="0" applyFont="1" applyAlignment="1">
      <alignment horizontal="left" vertical="center" wrapText="1"/>
    </xf>
    <xf numFmtId="0" fontId="1" fillId="6" borderId="1" xfId="0" applyFont="1" applyFill="1" applyBorder="1"/>
    <xf numFmtId="0" fontId="0" fillId="7" borderId="0" xfId="0" applyFill="1"/>
    <xf numFmtId="0" fontId="1" fillId="6" borderId="2" xfId="0" applyFont="1" applyFill="1" applyBorder="1"/>
    <xf numFmtId="0" fontId="1" fillId="7" borderId="0" xfId="0" applyFont="1" applyFill="1"/>
    <xf numFmtId="0" fontId="1" fillId="7" borderId="9" xfId="0" applyFont="1" applyFill="1" applyBorder="1"/>
    <xf numFmtId="14" fontId="1" fillId="7" borderId="9" xfId="0" applyNumberFormat="1" applyFont="1" applyFill="1" applyBorder="1"/>
    <xf numFmtId="0" fontId="1" fillId="6" borderId="10" xfId="0" applyFont="1" applyFill="1" applyBorder="1"/>
    <xf numFmtId="0" fontId="1" fillId="6" borderId="11" xfId="0" applyFont="1" applyFill="1" applyBorder="1"/>
    <xf numFmtId="0" fontId="4" fillId="6" borderId="1" xfId="0" applyFont="1" applyFill="1" applyBorder="1"/>
    <xf numFmtId="164" fontId="6" fillId="0" borderId="46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/>
    </xf>
    <xf numFmtId="164" fontId="7" fillId="0" borderId="0" xfId="0" applyNumberFormat="1" applyFont="1" applyAlignment="1">
      <alignment horizontal="right" vertical="top" wrapText="1"/>
    </xf>
    <xf numFmtId="0" fontId="5" fillId="0" borderId="0" xfId="0" applyFont="1"/>
    <xf numFmtId="0" fontId="9" fillId="0" borderId="0" xfId="0" applyFont="1"/>
    <xf numFmtId="0" fontId="10" fillId="0" borderId="0" xfId="0" applyFont="1"/>
    <xf numFmtId="43" fontId="5" fillId="0" borderId="18" xfId="0" applyNumberFormat="1" applyFont="1" applyBorder="1"/>
    <xf numFmtId="0" fontId="8" fillId="0" borderId="0" xfId="0" applyFont="1"/>
    <xf numFmtId="168" fontId="12" fillId="3" borderId="1" xfId="0" applyNumberFormat="1" applyFont="1" applyFill="1" applyBorder="1" applyAlignment="1">
      <alignment horizontal="center"/>
    </xf>
    <xf numFmtId="0" fontId="12" fillId="0" borderId="0" xfId="0" applyFont="1"/>
    <xf numFmtId="168" fontId="5" fillId="0" borderId="0" xfId="0" applyNumberFormat="1" applyFont="1"/>
    <xf numFmtId="168" fontId="12" fillId="5" borderId="1" xfId="0" applyNumberFormat="1" applyFont="1" applyFill="1" applyBorder="1"/>
    <xf numFmtId="0" fontId="15" fillId="0" borderId="0" xfId="0" applyFont="1"/>
    <xf numFmtId="169" fontId="9" fillId="0" borderId="0" xfId="0" applyNumberFormat="1" applyFont="1"/>
    <xf numFmtId="167" fontId="5" fillId="0" borderId="0" xfId="0" applyNumberFormat="1" applyFont="1"/>
    <xf numFmtId="170" fontId="9" fillId="0" borderId="0" xfId="0" applyNumberFormat="1" applyFont="1"/>
    <xf numFmtId="170" fontId="9" fillId="0" borderId="18" xfId="0" applyNumberFormat="1" applyFont="1" applyBorder="1"/>
    <xf numFmtId="0" fontId="12" fillId="0" borderId="0" xfId="0" applyFont="1" applyAlignment="1">
      <alignment horizontal="left" vertical="center"/>
    </xf>
    <xf numFmtId="0" fontId="16" fillId="0" borderId="0" xfId="0" applyFont="1"/>
    <xf numFmtId="0" fontId="17" fillId="8" borderId="0" xfId="0" applyFont="1" applyFill="1" applyAlignment="1">
      <alignment wrapText="1"/>
    </xf>
    <xf numFmtId="0" fontId="17" fillId="8" borderId="0" xfId="0" applyFont="1" applyFill="1" applyAlignment="1">
      <alignment horizontal="right" wrapText="1"/>
    </xf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right" vertical="top" wrapText="1"/>
    </xf>
    <xf numFmtId="164" fontId="18" fillId="0" borderId="46" xfId="0" applyNumberFormat="1" applyFont="1" applyBorder="1" applyAlignment="1">
      <alignment horizontal="right" vertical="top" wrapText="1"/>
    </xf>
    <xf numFmtId="190" fontId="7" fillId="0" borderId="0" xfId="0" applyNumberFormat="1" applyFont="1" applyAlignment="1">
      <alignment horizontal="right" vertical="top" wrapText="1"/>
    </xf>
    <xf numFmtId="191" fontId="7" fillId="0" borderId="0" xfId="0" applyNumberFormat="1" applyFont="1" applyAlignment="1">
      <alignment horizontal="right" vertical="top" wrapText="1"/>
    </xf>
    <xf numFmtId="189" fontId="7" fillId="0" borderId="0" xfId="0" applyNumberFormat="1" applyFont="1" applyAlignment="1">
      <alignment horizontal="right" vertical="top" wrapText="1"/>
    </xf>
    <xf numFmtId="192" fontId="7" fillId="0" borderId="0" xfId="0" applyNumberFormat="1" applyFont="1" applyAlignment="1">
      <alignment horizontal="right" vertical="top" wrapText="1"/>
    </xf>
    <xf numFmtId="193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7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right" vertical="top" wrapText="1"/>
    </xf>
    <xf numFmtId="164" fontId="18" fillId="0" borderId="0" xfId="0" applyNumberFormat="1" applyFont="1" applyAlignment="1">
      <alignment horizontal="right" vertical="top" wrapText="1"/>
    </xf>
    <xf numFmtId="19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69" fontId="9" fillId="0" borderId="45" xfId="0" applyNumberFormat="1" applyFont="1" applyBorder="1"/>
    <xf numFmtId="0" fontId="5" fillId="0" borderId="45" xfId="0" applyFont="1" applyBorder="1"/>
    <xf numFmtId="167" fontId="5" fillId="0" borderId="47" xfId="0" applyNumberFormat="1" applyFont="1" applyBorder="1"/>
    <xf numFmtId="169" fontId="22" fillId="0" borderId="0" xfId="0" applyNumberFormat="1" applyFont="1"/>
    <xf numFmtId="169" fontId="22" fillId="0" borderId="47" xfId="0" applyNumberFormat="1" applyFont="1" applyBorder="1"/>
    <xf numFmtId="0" fontId="5" fillId="0" borderId="0" xfId="0" applyFont="1" applyAlignment="1">
      <alignment horizontal="center"/>
    </xf>
    <xf numFmtId="0" fontId="10" fillId="3" borderId="1" xfId="0" applyFont="1" applyFill="1" applyBorder="1"/>
    <xf numFmtId="0" fontId="12" fillId="3" borderId="1" xfId="0" applyFont="1" applyFill="1" applyBorder="1"/>
    <xf numFmtId="0" fontId="5" fillId="3" borderId="1" xfId="0" applyFont="1" applyFill="1" applyBorder="1"/>
    <xf numFmtId="168" fontId="5" fillId="3" borderId="1" xfId="0" applyNumberFormat="1" applyFont="1" applyFill="1" applyBorder="1"/>
    <xf numFmtId="168" fontId="5" fillId="0" borderId="18" xfId="0" applyNumberFormat="1" applyFont="1" applyBorder="1"/>
    <xf numFmtId="168" fontId="12" fillId="0" borderId="0" xfId="0" applyNumberFormat="1" applyFont="1"/>
    <xf numFmtId="168" fontId="9" fillId="0" borderId="16" xfId="0" applyNumberFormat="1" applyFont="1" applyBorder="1"/>
    <xf numFmtId="168" fontId="9" fillId="0" borderId="25" xfId="0" applyNumberFormat="1" applyFont="1" applyBorder="1"/>
    <xf numFmtId="0" fontId="23" fillId="0" borderId="0" xfId="0" applyFont="1"/>
    <xf numFmtId="0" fontId="24" fillId="0" borderId="0" xfId="0" applyFont="1" applyAlignment="1">
      <alignment horizontal="left" vertical="center"/>
    </xf>
    <xf numFmtId="0" fontId="10" fillId="7" borderId="0" xfId="0" applyFont="1" applyFill="1"/>
    <xf numFmtId="0" fontId="12" fillId="9" borderId="45" xfId="0" applyFont="1" applyFill="1" applyBorder="1"/>
    <xf numFmtId="0" fontId="11" fillId="7" borderId="45" xfId="0" applyFont="1" applyFill="1" applyBorder="1"/>
    <xf numFmtId="168" fontId="13" fillId="9" borderId="45" xfId="0" applyNumberFormat="1" applyFont="1" applyFill="1" applyBorder="1"/>
    <xf numFmtId="168" fontId="12" fillId="9" borderId="45" xfId="0" applyNumberFormat="1" applyFont="1" applyFill="1" applyBorder="1"/>
    <xf numFmtId="0" fontId="5" fillId="7" borderId="0" xfId="0" applyFont="1" applyFill="1"/>
    <xf numFmtId="168" fontId="5" fillId="7" borderId="0" xfId="0" applyNumberFormat="1" applyFont="1" applyFill="1"/>
    <xf numFmtId="43" fontId="5" fillId="0" borderId="47" xfId="0" applyNumberFormat="1" applyFont="1" applyBorder="1"/>
    <xf numFmtId="168" fontId="13" fillId="9" borderId="47" xfId="0" applyNumberFormat="1" applyFont="1" applyFill="1" applyBorder="1"/>
    <xf numFmtId="0" fontId="5" fillId="0" borderId="47" xfId="0" applyFont="1" applyBorder="1"/>
    <xf numFmtId="169" fontId="9" fillId="0" borderId="7" xfId="0" applyNumberFormat="1" applyFont="1" applyBorder="1"/>
    <xf numFmtId="169" fontId="9" fillId="0" borderId="8" xfId="0" applyNumberFormat="1" applyFont="1" applyBorder="1"/>
    <xf numFmtId="4" fontId="15" fillId="3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right"/>
    </xf>
    <xf numFmtId="4" fontId="10" fillId="3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center"/>
    </xf>
    <xf numFmtId="171" fontId="20" fillId="3" borderId="45" xfId="0" applyNumberFormat="1" applyFont="1" applyFill="1" applyBorder="1"/>
    <xf numFmtId="168" fontId="20" fillId="3" borderId="45" xfId="0" applyNumberFormat="1" applyFont="1" applyFill="1" applyBorder="1"/>
    <xf numFmtId="169" fontId="9" fillId="10" borderId="0" xfId="0" applyNumberFormat="1" applyFont="1" applyFill="1"/>
    <xf numFmtId="0" fontId="5" fillId="0" borderId="48" xfId="0" applyFont="1" applyBorder="1"/>
    <xf numFmtId="169" fontId="9" fillId="0" borderId="50" xfId="0" applyNumberFormat="1" applyFont="1" applyBorder="1"/>
    <xf numFmtId="171" fontId="20" fillId="3" borderId="47" xfId="0" applyNumberFormat="1" applyFont="1" applyFill="1" applyBorder="1"/>
    <xf numFmtId="169" fontId="9" fillId="0" borderId="47" xfId="0" applyNumberFormat="1" applyFont="1" applyBorder="1"/>
    <xf numFmtId="0" fontId="9" fillId="9" borderId="45" xfId="0" applyFont="1" applyFill="1" applyBorder="1"/>
    <xf numFmtId="0" fontId="15" fillId="7" borderId="0" xfId="0" applyFont="1" applyFill="1"/>
    <xf numFmtId="0" fontId="28" fillId="7" borderId="45" xfId="0" applyFont="1" applyFill="1" applyBorder="1"/>
    <xf numFmtId="0" fontId="9" fillId="7" borderId="0" xfId="0" applyFont="1" applyFill="1"/>
    <xf numFmtId="170" fontId="9" fillId="0" borderId="47" xfId="0" applyNumberFormat="1" applyFont="1" applyBorder="1"/>
    <xf numFmtId="0" fontId="12" fillId="5" borderId="19" xfId="0" applyFont="1" applyFill="1" applyBorder="1"/>
    <xf numFmtId="187" fontId="12" fillId="5" borderId="19" xfId="0" applyNumberFormat="1" applyFont="1" applyFill="1" applyBorder="1"/>
    <xf numFmtId="0" fontId="11" fillId="0" borderId="0" xfId="0" applyFont="1"/>
    <xf numFmtId="0" fontId="3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/>
    <xf numFmtId="171" fontId="5" fillId="0" borderId="47" xfId="0" applyNumberFormat="1" applyFont="1" applyBorder="1"/>
    <xf numFmtId="171" fontId="5" fillId="0" borderId="0" xfId="0" applyNumberFormat="1" applyFont="1"/>
    <xf numFmtId="171" fontId="27" fillId="0" borderId="0" xfId="0" applyNumberFormat="1" applyFont="1"/>
    <xf numFmtId="0" fontId="5" fillId="0" borderId="57" xfId="0" applyFont="1" applyBorder="1" applyAlignment="1">
      <alignment horizontal="left" indent="1"/>
    </xf>
    <xf numFmtId="0" fontId="5" fillId="0" borderId="57" xfId="0" applyFont="1" applyBorder="1"/>
    <xf numFmtId="171" fontId="31" fillId="0" borderId="58" xfId="0" applyNumberFormat="1" applyFont="1" applyBorder="1"/>
    <xf numFmtId="171" fontId="12" fillId="0" borderId="47" xfId="0" applyNumberFormat="1" applyFont="1" applyBorder="1"/>
    <xf numFmtId="171" fontId="12" fillId="0" borderId="0" xfId="0" applyNumberFormat="1" applyFont="1"/>
    <xf numFmtId="171" fontId="27" fillId="0" borderId="47" xfId="0" applyNumberFormat="1" applyFont="1" applyBorder="1"/>
    <xf numFmtId="171" fontId="11" fillId="0" borderId="0" xfId="0" applyNumberFormat="1" applyFont="1"/>
    <xf numFmtId="0" fontId="12" fillId="0" borderId="52" xfId="0" applyFont="1" applyBorder="1"/>
    <xf numFmtId="171" fontId="12" fillId="0" borderId="54" xfId="0" applyNumberFormat="1" applyFont="1" applyBorder="1"/>
    <xf numFmtId="171" fontId="12" fillId="0" borderId="52" xfId="0" applyNumberFormat="1" applyFont="1" applyBorder="1"/>
    <xf numFmtId="0" fontId="12" fillId="0" borderId="52" xfId="0" applyFont="1" applyBorder="1" applyAlignment="1">
      <alignment horizontal="left"/>
    </xf>
    <xf numFmtId="0" fontId="5" fillId="0" borderId="52" xfId="0" applyFont="1" applyBorder="1"/>
    <xf numFmtId="171" fontId="20" fillId="0" borderId="54" xfId="0" applyNumberFormat="1" applyFont="1" applyBorder="1"/>
    <xf numFmtId="0" fontId="12" fillId="0" borderId="61" xfId="0" applyFont="1" applyBorder="1"/>
    <xf numFmtId="0" fontId="12" fillId="0" borderId="59" xfId="0" applyFont="1" applyBorder="1"/>
    <xf numFmtId="171" fontId="12" fillId="0" borderId="60" xfId="0" applyNumberFormat="1" applyFont="1" applyBorder="1"/>
    <xf numFmtId="171" fontId="12" fillId="0" borderId="59" xfId="0" applyNumberFormat="1" applyFont="1" applyBorder="1"/>
    <xf numFmtId="0" fontId="5" fillId="0" borderId="58" xfId="0" applyFont="1" applyBorder="1"/>
    <xf numFmtId="0" fontId="9" fillId="0" borderId="51" xfId="0" applyFont="1" applyBorder="1"/>
    <xf numFmtId="0" fontId="9" fillId="0" borderId="52" xfId="0" applyFont="1" applyBorder="1"/>
    <xf numFmtId="169" fontId="28" fillId="0" borderId="52" xfId="0" applyNumberFormat="1" applyFont="1" applyBorder="1"/>
    <xf numFmtId="169" fontId="28" fillId="0" borderId="51" xfId="0" applyNumberFormat="1" applyFont="1" applyBorder="1"/>
    <xf numFmtId="169" fontId="28" fillId="0" borderId="54" xfId="0" applyNumberFormat="1" applyFont="1" applyBorder="1"/>
    <xf numFmtId="0" fontId="9" fillId="0" borderId="55" xfId="0" applyFont="1" applyBorder="1"/>
    <xf numFmtId="169" fontId="28" fillId="0" borderId="0" xfId="0" applyNumberFormat="1" applyFont="1"/>
    <xf numFmtId="169" fontId="28" fillId="0" borderId="55" xfId="0" applyNumberFormat="1" applyFont="1" applyBorder="1"/>
    <xf numFmtId="169" fontId="28" fillId="0" borderId="47" xfId="0" applyNumberFormat="1" applyFont="1" applyBorder="1"/>
    <xf numFmtId="0" fontId="9" fillId="0" borderId="56" xfId="0" applyFont="1" applyBorder="1"/>
    <xf numFmtId="0" fontId="9" fillId="0" borderId="57" xfId="0" applyFont="1" applyBorder="1"/>
    <xf numFmtId="169" fontId="28" fillId="0" borderId="57" xfId="0" applyNumberFormat="1" applyFont="1" applyBorder="1"/>
    <xf numFmtId="169" fontId="28" fillId="0" borderId="56" xfId="0" applyNumberFormat="1" applyFont="1" applyBorder="1"/>
    <xf numFmtId="169" fontId="28" fillId="0" borderId="58" xfId="0" applyNumberFormat="1" applyFont="1" applyBorder="1"/>
    <xf numFmtId="186" fontId="12" fillId="0" borderId="54" xfId="0" applyNumberFormat="1" applyFont="1" applyBorder="1"/>
    <xf numFmtId="186" fontId="12" fillId="0" borderId="45" xfId="0" applyNumberFormat="1" applyFont="1" applyBorder="1"/>
    <xf numFmtId="171" fontId="12" fillId="0" borderId="51" xfId="0" applyNumberFormat="1" applyFont="1" applyBorder="1"/>
    <xf numFmtId="186" fontId="12" fillId="0" borderId="52" xfId="0" applyNumberFormat="1" applyFont="1" applyBorder="1"/>
    <xf numFmtId="0" fontId="12" fillId="0" borderId="47" xfId="0" applyFont="1" applyBorder="1"/>
    <xf numFmtId="0" fontId="9" fillId="0" borderId="51" xfId="0" applyFont="1" applyBorder="1" applyAlignment="1">
      <alignment horizontal="left"/>
    </xf>
    <xf numFmtId="169" fontId="32" fillId="0" borderId="52" xfId="0" applyNumberFormat="1" applyFont="1" applyBorder="1"/>
    <xf numFmtId="0" fontId="9" fillId="0" borderId="55" xfId="0" applyFont="1" applyBorder="1" applyAlignment="1">
      <alignment horizontal="left"/>
    </xf>
    <xf numFmtId="169" fontId="32" fillId="0" borderId="0" xfId="0" applyNumberFormat="1" applyFont="1"/>
    <xf numFmtId="169" fontId="28" fillId="0" borderId="45" xfId="0" applyNumberFormat="1" applyFont="1" applyBorder="1"/>
    <xf numFmtId="0" fontId="9" fillId="0" borderId="56" xfId="0" applyFont="1" applyBorder="1" applyAlignment="1">
      <alignment horizontal="left"/>
    </xf>
    <xf numFmtId="166" fontId="8" fillId="11" borderId="13" xfId="0" applyNumberFormat="1" applyFont="1" applyFill="1" applyBorder="1"/>
    <xf numFmtId="182" fontId="5" fillId="0" borderId="5" xfId="0" applyNumberFormat="1" applyFont="1" applyBorder="1"/>
    <xf numFmtId="44" fontId="33" fillId="2" borderId="1" xfId="0" applyNumberFormat="1" applyFont="1" applyFill="1" applyBorder="1" applyAlignment="1">
      <alignment horizontal="center"/>
    </xf>
    <xf numFmtId="183" fontId="8" fillId="2" borderId="1" xfId="0" applyNumberFormat="1" applyFont="1" applyFill="1" applyBorder="1" applyAlignment="1">
      <alignment horizontal="center"/>
    </xf>
    <xf numFmtId="9" fontId="5" fillId="0" borderId="8" xfId="0" applyNumberFormat="1" applyFont="1" applyBorder="1"/>
    <xf numFmtId="182" fontId="8" fillId="2" borderId="1" xfId="0" applyNumberFormat="1" applyFont="1" applyFill="1" applyBorder="1" applyAlignment="1">
      <alignment horizontal="center"/>
    </xf>
    <xf numFmtId="184" fontId="5" fillId="0" borderId="3" xfId="0" applyNumberFormat="1" applyFont="1" applyBorder="1" applyAlignment="1">
      <alignment horizontal="center"/>
    </xf>
    <xf numFmtId="184" fontId="5" fillId="0" borderId="4" xfId="0" applyNumberFormat="1" applyFont="1" applyBorder="1" applyAlignment="1">
      <alignment horizontal="center"/>
    </xf>
    <xf numFmtId="184" fontId="5" fillId="0" borderId="5" xfId="0" applyNumberFormat="1" applyFont="1" applyBorder="1" applyAlignment="1">
      <alignment horizontal="center"/>
    </xf>
    <xf numFmtId="184" fontId="5" fillId="0" borderId="23" xfId="0" applyNumberFormat="1" applyFont="1" applyBorder="1" applyAlignment="1">
      <alignment horizontal="center"/>
    </xf>
    <xf numFmtId="184" fontId="5" fillId="5" borderId="44" xfId="0" applyNumberFormat="1" applyFont="1" applyFill="1" applyBorder="1" applyAlignment="1">
      <alignment horizontal="center"/>
    </xf>
    <xf numFmtId="184" fontId="5" fillId="5" borderId="26" xfId="0" applyNumberFormat="1" applyFont="1" applyFill="1" applyBorder="1" applyAlignment="1">
      <alignment horizontal="center"/>
    </xf>
    <xf numFmtId="184" fontId="5" fillId="5" borderId="24" xfId="0" applyNumberFormat="1" applyFont="1" applyFill="1" applyBorder="1" applyAlignment="1">
      <alignment horizontal="center"/>
    </xf>
    <xf numFmtId="184" fontId="5" fillId="0" borderId="18" xfId="0" applyNumberFormat="1" applyFont="1" applyBorder="1" applyAlignment="1">
      <alignment horizontal="center"/>
    </xf>
    <xf numFmtId="184" fontId="5" fillId="5" borderId="42" xfId="0" applyNumberFormat="1" applyFont="1" applyFill="1" applyBorder="1" applyAlignment="1">
      <alignment horizontal="center"/>
    </xf>
    <xf numFmtId="184" fontId="12" fillId="3" borderId="9" xfId="0" applyNumberFormat="1" applyFont="1" applyFill="1" applyBorder="1" applyAlignment="1">
      <alignment horizontal="center"/>
    </xf>
    <xf numFmtId="184" fontId="5" fillId="5" borderId="22" xfId="0" applyNumberFormat="1" applyFont="1" applyFill="1" applyBorder="1" applyAlignment="1">
      <alignment horizontal="center"/>
    </xf>
    <xf numFmtId="168" fontId="5" fillId="0" borderId="5" xfId="0" applyNumberFormat="1" applyFont="1" applyBorder="1"/>
    <xf numFmtId="184" fontId="5" fillId="5" borderId="36" xfId="0" applyNumberFormat="1" applyFont="1" applyFill="1" applyBorder="1" applyAlignment="1">
      <alignment horizontal="center"/>
    </xf>
    <xf numFmtId="184" fontId="5" fillId="5" borderId="31" xfId="0" applyNumberFormat="1" applyFont="1" applyFill="1" applyBorder="1" applyAlignment="1">
      <alignment horizontal="center"/>
    </xf>
    <xf numFmtId="184" fontId="5" fillId="5" borderId="27" xfId="0" applyNumberFormat="1" applyFont="1" applyFill="1" applyBorder="1" applyAlignment="1">
      <alignment horizontal="center"/>
    </xf>
    <xf numFmtId="170" fontId="27" fillId="0" borderId="18" xfId="0" applyNumberFormat="1" applyFont="1" applyBorder="1"/>
    <xf numFmtId="184" fontId="5" fillId="0" borderId="6" xfId="0" applyNumberFormat="1" applyFont="1" applyBorder="1" applyAlignment="1">
      <alignment horizontal="center"/>
    </xf>
    <xf numFmtId="184" fontId="5" fillId="0" borderId="7" xfId="0" applyNumberFormat="1" applyFont="1" applyBorder="1" applyAlignment="1">
      <alignment horizontal="center"/>
    </xf>
    <xf numFmtId="184" fontId="5" fillId="0" borderId="8" xfId="0" applyNumberFormat="1" applyFont="1" applyBorder="1" applyAlignment="1">
      <alignment horizontal="center"/>
    </xf>
    <xf numFmtId="168" fontId="12" fillId="5" borderId="14" xfId="0" applyNumberFormat="1" applyFont="1" applyFill="1" applyBorder="1"/>
    <xf numFmtId="171" fontId="5" fillId="0" borderId="18" xfId="0" applyNumberFormat="1" applyFont="1" applyBorder="1"/>
    <xf numFmtId="170" fontId="8" fillId="2" borderId="1" xfId="0" applyNumberFormat="1" applyFont="1" applyFill="1" applyBorder="1" applyAlignment="1">
      <alignment horizontal="center"/>
    </xf>
    <xf numFmtId="185" fontId="5" fillId="0" borderId="18" xfId="0" applyNumberFormat="1" applyFont="1" applyBorder="1"/>
    <xf numFmtId="184" fontId="5" fillId="0" borderId="0" xfId="0" applyNumberFormat="1" applyFont="1" applyAlignment="1">
      <alignment horizontal="center"/>
    </xf>
    <xf numFmtId="182" fontId="9" fillId="0" borderId="0" xfId="0" applyNumberFormat="1" applyFont="1"/>
    <xf numFmtId="170" fontId="5" fillId="0" borderId="18" xfId="0" applyNumberFormat="1" applyFont="1" applyBorder="1"/>
    <xf numFmtId="37" fontId="5" fillId="0" borderId="3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5" fillId="0" borderId="5" xfId="0" applyNumberFormat="1" applyFont="1" applyBorder="1" applyAlignment="1">
      <alignment horizontal="center"/>
    </xf>
    <xf numFmtId="170" fontId="12" fillId="5" borderId="14" xfId="0" applyNumberFormat="1" applyFont="1" applyFill="1" applyBorder="1"/>
    <xf numFmtId="37" fontId="5" fillId="0" borderId="23" xfId="0" applyNumberFormat="1" applyFont="1" applyBorder="1" applyAlignment="1">
      <alignment horizontal="center"/>
    </xf>
    <xf numFmtId="37" fontId="5" fillId="5" borderId="44" xfId="0" applyNumberFormat="1" applyFont="1" applyFill="1" applyBorder="1" applyAlignment="1">
      <alignment horizontal="center"/>
    </xf>
    <xf numFmtId="37" fontId="5" fillId="5" borderId="26" xfId="0" applyNumberFormat="1" applyFont="1" applyFill="1" applyBorder="1" applyAlignment="1">
      <alignment horizontal="center"/>
    </xf>
    <xf numFmtId="37" fontId="5" fillId="5" borderId="24" xfId="0" applyNumberFormat="1" applyFont="1" applyFill="1" applyBorder="1" applyAlignment="1">
      <alignment horizontal="center"/>
    </xf>
    <xf numFmtId="37" fontId="5" fillId="0" borderId="18" xfId="0" applyNumberFormat="1" applyFont="1" applyBorder="1" applyAlignment="1">
      <alignment horizontal="center"/>
    </xf>
    <xf numFmtId="170" fontId="5" fillId="0" borderId="25" xfId="0" applyNumberFormat="1" applyFont="1" applyBorder="1"/>
    <xf numFmtId="183" fontId="5" fillId="0" borderId="25" xfId="0" applyNumberFormat="1" applyFont="1" applyBorder="1"/>
    <xf numFmtId="37" fontId="5" fillId="5" borderId="42" xfId="0" applyNumberFormat="1" applyFont="1" applyFill="1" applyBorder="1" applyAlignment="1">
      <alignment horizontal="center"/>
    </xf>
    <xf numFmtId="37" fontId="12" fillId="3" borderId="9" xfId="0" applyNumberFormat="1" applyFont="1" applyFill="1" applyBorder="1" applyAlignment="1">
      <alignment horizontal="center"/>
    </xf>
    <xf numFmtId="37" fontId="5" fillId="5" borderId="22" xfId="0" applyNumberFormat="1" applyFont="1" applyFill="1" applyBorder="1" applyAlignment="1">
      <alignment horizontal="center"/>
    </xf>
    <xf numFmtId="37" fontId="5" fillId="5" borderId="36" xfId="0" applyNumberFormat="1" applyFont="1" applyFill="1" applyBorder="1" applyAlignment="1">
      <alignment horizontal="center"/>
    </xf>
    <xf numFmtId="37" fontId="5" fillId="5" borderId="31" xfId="0" applyNumberFormat="1" applyFont="1" applyFill="1" applyBorder="1" applyAlignment="1">
      <alignment horizontal="center"/>
    </xf>
    <xf numFmtId="37" fontId="5" fillId="5" borderId="27" xfId="0" applyNumberFormat="1" applyFont="1" applyFill="1" applyBorder="1" applyAlignment="1">
      <alignment horizontal="center"/>
    </xf>
    <xf numFmtId="37" fontId="5" fillId="0" borderId="6" xfId="0" applyNumberFormat="1" applyFont="1" applyBorder="1" applyAlignment="1">
      <alignment horizontal="center"/>
    </xf>
    <xf numFmtId="37" fontId="5" fillId="0" borderId="7" xfId="0" applyNumberFormat="1" applyFont="1" applyBorder="1" applyAlignment="1">
      <alignment horizontal="center"/>
    </xf>
    <xf numFmtId="37" fontId="5" fillId="0" borderId="8" xfId="0" applyNumberFormat="1" applyFont="1" applyBorder="1" applyAlignment="1">
      <alignment horizontal="center"/>
    </xf>
    <xf numFmtId="44" fontId="12" fillId="5" borderId="14" xfId="0" applyNumberFormat="1" applyFont="1" applyFill="1" applyBorder="1"/>
    <xf numFmtId="170" fontId="9" fillId="0" borderId="8" xfId="0" applyNumberFormat="1" applyFont="1" applyBorder="1"/>
    <xf numFmtId="44" fontId="5" fillId="0" borderId="5" xfId="0" applyNumberFormat="1" applyFont="1" applyBorder="1"/>
    <xf numFmtId="44" fontId="5" fillId="0" borderId="18" xfId="0" applyNumberFormat="1" applyFont="1" applyBorder="1"/>
    <xf numFmtId="170" fontId="9" fillId="0" borderId="25" xfId="0" applyNumberFormat="1" applyFont="1" applyBorder="1"/>
    <xf numFmtId="168" fontId="8" fillId="13" borderId="14" xfId="0" applyNumberFormat="1" applyFont="1" applyFill="1" applyBorder="1"/>
    <xf numFmtId="165" fontId="8" fillId="13" borderId="13" xfId="0" applyNumberFormat="1" applyFont="1" applyFill="1" applyBorder="1"/>
    <xf numFmtId="165" fontId="8" fillId="13" borderId="49" xfId="0" applyNumberFormat="1" applyFont="1" applyFill="1" applyBorder="1"/>
    <xf numFmtId="166" fontId="8" fillId="13" borderId="13" xfId="0" applyNumberFormat="1" applyFont="1" applyFill="1" applyBorder="1"/>
    <xf numFmtId="166" fontId="8" fillId="13" borderId="14" xfId="0" applyNumberFormat="1" applyFont="1" applyFill="1" applyBorder="1"/>
    <xf numFmtId="0" fontId="10" fillId="13" borderId="13" xfId="0" applyFont="1" applyFill="1" applyBorder="1"/>
    <xf numFmtId="0" fontId="10" fillId="13" borderId="48" xfId="0" applyFont="1" applyFill="1" applyBorder="1"/>
    <xf numFmtId="0" fontId="10" fillId="13" borderId="14" xfId="0" applyFont="1" applyFill="1" applyBorder="1"/>
    <xf numFmtId="0" fontId="10" fillId="13" borderId="49" xfId="0" applyFont="1" applyFill="1" applyBorder="1"/>
    <xf numFmtId="165" fontId="8" fillId="13" borderId="14" xfId="0" applyNumberFormat="1" applyFont="1" applyFill="1" applyBorder="1"/>
    <xf numFmtId="0" fontId="29" fillId="13" borderId="59" xfId="0" applyFont="1" applyFill="1" applyBorder="1"/>
    <xf numFmtId="0" fontId="8" fillId="13" borderId="59" xfId="0" applyFont="1" applyFill="1" applyBorder="1"/>
    <xf numFmtId="0" fontId="8" fillId="13" borderId="60" xfId="0" applyFont="1" applyFill="1" applyBorder="1"/>
    <xf numFmtId="0" fontId="8" fillId="13" borderId="61" xfId="0" applyFont="1" applyFill="1" applyBorder="1"/>
    <xf numFmtId="196" fontId="8" fillId="13" borderId="59" xfId="0" applyNumberFormat="1" applyFont="1" applyFill="1" applyBorder="1"/>
    <xf numFmtId="196" fontId="8" fillId="13" borderId="60" xfId="0" applyNumberFormat="1" applyFont="1" applyFill="1" applyBorder="1"/>
    <xf numFmtId="0" fontId="28" fillId="0" borderId="47" xfId="0" applyFont="1" applyBorder="1"/>
    <xf numFmtId="195" fontId="8" fillId="13" borderId="60" xfId="0" applyNumberFormat="1" applyFont="1" applyFill="1" applyBorder="1"/>
    <xf numFmtId="0" fontId="9" fillId="0" borderId="18" xfId="0" applyFont="1" applyBorder="1"/>
    <xf numFmtId="0" fontId="5" fillId="0" borderId="18" xfId="0" applyFont="1" applyBorder="1"/>
    <xf numFmtId="0" fontId="5" fillId="0" borderId="18" xfId="0" applyFont="1" applyBorder="1" applyAlignment="1">
      <alignment horizontal="left"/>
    </xf>
    <xf numFmtId="168" fontId="12" fillId="5" borderId="22" xfId="0" applyNumberFormat="1" applyFont="1" applyFill="1" applyBorder="1"/>
    <xf numFmtId="170" fontId="9" fillId="0" borderId="5" xfId="0" applyNumberFormat="1" applyFont="1" applyBorder="1" applyAlignment="1">
      <alignment horizontal="right"/>
    </xf>
    <xf numFmtId="170" fontId="9" fillId="0" borderId="4" xfId="0" applyNumberFormat="1" applyFont="1" applyBorder="1"/>
    <xf numFmtId="170" fontId="9" fillId="0" borderId="5" xfId="0" applyNumberFormat="1" applyFont="1" applyBorder="1"/>
    <xf numFmtId="170" fontId="9" fillId="0" borderId="9" xfId="0" applyNumberFormat="1" applyFont="1" applyBorder="1"/>
    <xf numFmtId="170" fontId="9" fillId="0" borderId="7" xfId="0" applyNumberFormat="1" applyFont="1" applyBorder="1"/>
    <xf numFmtId="0" fontId="12" fillId="0" borderId="0" xfId="0" applyFont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168" fontId="5" fillId="0" borderId="0" xfId="0" applyNumberFormat="1" applyFont="1" applyAlignment="1">
      <alignment vertical="center"/>
    </xf>
    <xf numFmtId="168" fontId="5" fillId="0" borderId="18" xfId="0" applyNumberFormat="1" applyFont="1" applyBorder="1" applyAlignment="1">
      <alignment vertical="center"/>
    </xf>
    <xf numFmtId="168" fontId="12" fillId="5" borderId="1" xfId="0" applyNumberFormat="1" applyFont="1" applyFill="1" applyBorder="1" applyAlignment="1">
      <alignment vertical="center"/>
    </xf>
    <xf numFmtId="168" fontId="12" fillId="5" borderId="2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8" fontId="5" fillId="0" borderId="5" xfId="0" applyNumberFormat="1" applyFont="1" applyBorder="1" applyAlignment="1">
      <alignment vertical="center"/>
    </xf>
    <xf numFmtId="168" fontId="5" fillId="0" borderId="8" xfId="0" applyNumberFormat="1" applyFont="1" applyBorder="1" applyAlignment="1">
      <alignment vertical="center"/>
    </xf>
    <xf numFmtId="172" fontId="9" fillId="0" borderId="4" xfId="0" applyNumberFormat="1" applyFont="1" applyBorder="1" applyAlignment="1">
      <alignment vertical="center"/>
    </xf>
    <xf numFmtId="172" fontId="9" fillId="0" borderId="5" xfId="0" applyNumberFormat="1" applyFont="1" applyBorder="1" applyAlignment="1">
      <alignment vertical="center"/>
    </xf>
    <xf numFmtId="172" fontId="9" fillId="0" borderId="0" xfId="0" applyNumberFormat="1" applyFont="1" applyAlignment="1">
      <alignment vertical="center"/>
    </xf>
    <xf numFmtId="172" fontId="9" fillId="0" borderId="18" xfId="0" applyNumberFormat="1" applyFont="1" applyBorder="1" applyAlignment="1">
      <alignment vertical="center"/>
    </xf>
    <xf numFmtId="172" fontId="9" fillId="0" borderId="7" xfId="0" applyNumberFormat="1" applyFont="1" applyBorder="1" applyAlignment="1">
      <alignment vertical="center"/>
    </xf>
    <xf numFmtId="172" fontId="9" fillId="0" borderId="8" xfId="0" applyNumberFormat="1" applyFont="1" applyBorder="1" applyAlignment="1">
      <alignment vertical="center"/>
    </xf>
    <xf numFmtId="0" fontId="34" fillId="5" borderId="13" xfId="0" applyFont="1" applyFill="1" applyBorder="1" applyAlignment="1">
      <alignment vertical="center"/>
    </xf>
    <xf numFmtId="0" fontId="34" fillId="5" borderId="14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173" fontId="5" fillId="0" borderId="52" xfId="0" applyNumberFormat="1" applyFont="1" applyBorder="1" applyAlignment="1">
      <alignment vertical="center"/>
    </xf>
    <xf numFmtId="173" fontId="5" fillId="0" borderId="53" xfId="0" applyNumberFormat="1" applyFont="1" applyBorder="1" applyAlignment="1">
      <alignment vertical="center"/>
    </xf>
    <xf numFmtId="173" fontId="5" fillId="0" borderId="54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73" fontId="5" fillId="0" borderId="45" xfId="0" applyNumberFormat="1" applyFont="1" applyBorder="1" applyAlignment="1">
      <alignment vertical="center"/>
    </xf>
    <xf numFmtId="173" fontId="5" fillId="0" borderId="41" xfId="0" applyNumberFormat="1" applyFont="1" applyBorder="1" applyAlignment="1">
      <alignment vertical="center"/>
    </xf>
    <xf numFmtId="173" fontId="5" fillId="0" borderId="47" xfId="0" applyNumberFormat="1" applyFont="1" applyBorder="1" applyAlignment="1">
      <alignment vertical="center"/>
    </xf>
    <xf numFmtId="173" fontId="5" fillId="0" borderId="57" xfId="0" applyNumberFormat="1" applyFont="1" applyBorder="1" applyAlignment="1">
      <alignment vertical="center"/>
    </xf>
    <xf numFmtId="173" fontId="5" fillId="0" borderId="58" xfId="0" applyNumberFormat="1" applyFont="1" applyBorder="1" applyAlignment="1">
      <alignment vertical="center"/>
    </xf>
    <xf numFmtId="0" fontId="8" fillId="13" borderId="13" xfId="0" applyFont="1" applyFill="1" applyBorder="1" applyAlignment="1">
      <alignment vertical="center"/>
    </xf>
    <xf numFmtId="0" fontId="8" fillId="13" borderId="14" xfId="0" applyFont="1" applyFill="1" applyBorder="1" applyAlignment="1">
      <alignment vertical="center"/>
    </xf>
    <xf numFmtId="168" fontId="8" fillId="13" borderId="13" xfId="0" applyNumberFormat="1" applyFont="1" applyFill="1" applyBorder="1" applyAlignment="1">
      <alignment vertical="center"/>
    </xf>
    <xf numFmtId="168" fontId="8" fillId="13" borderId="14" xfId="0" applyNumberFormat="1" applyFont="1" applyFill="1" applyBorder="1" applyAlignment="1">
      <alignment vertical="center"/>
    </xf>
    <xf numFmtId="165" fontId="8" fillId="13" borderId="13" xfId="0" applyNumberFormat="1" applyFont="1" applyFill="1" applyBorder="1" applyAlignment="1">
      <alignment vertical="center"/>
    </xf>
    <xf numFmtId="165" fontId="8" fillId="13" borderId="14" xfId="0" applyNumberFormat="1" applyFont="1" applyFill="1" applyBorder="1" applyAlignment="1">
      <alignment vertical="center"/>
    </xf>
    <xf numFmtId="166" fontId="8" fillId="13" borderId="13" xfId="0" applyNumberFormat="1" applyFont="1" applyFill="1" applyBorder="1" applyAlignment="1">
      <alignment vertical="center"/>
    </xf>
    <xf numFmtId="165" fontId="8" fillId="13" borderId="24" xfId="0" applyNumberFormat="1" applyFont="1" applyFill="1" applyBorder="1"/>
    <xf numFmtId="174" fontId="5" fillId="0" borderId="4" xfId="0" applyNumberFormat="1" applyFont="1" applyBorder="1"/>
    <xf numFmtId="174" fontId="5" fillId="0" borderId="5" xfId="0" applyNumberFormat="1" applyFont="1" applyBorder="1"/>
    <xf numFmtId="174" fontId="5" fillId="0" borderId="48" xfId="0" applyNumberFormat="1" applyFont="1" applyBorder="1"/>
    <xf numFmtId="175" fontId="5" fillId="0" borderId="9" xfId="0" applyNumberFormat="1" applyFont="1" applyBorder="1" applyAlignment="1">
      <alignment horizontal="center"/>
    </xf>
    <xf numFmtId="174" fontId="5" fillId="0" borderId="7" xfId="0" applyNumberFormat="1" applyFont="1" applyBorder="1"/>
    <xf numFmtId="174" fontId="5" fillId="0" borderId="50" xfId="0" applyNumberFormat="1" applyFont="1" applyBorder="1"/>
    <xf numFmtId="174" fontId="5" fillId="0" borderId="56" xfId="0" applyNumberFormat="1" applyFont="1" applyBorder="1"/>
    <xf numFmtId="174" fontId="5" fillId="0" borderId="57" xfId="0" applyNumberFormat="1" applyFont="1" applyBorder="1"/>
    <xf numFmtId="174" fontId="5" fillId="0" borderId="58" xfId="0" applyNumberFormat="1" applyFont="1" applyBorder="1"/>
    <xf numFmtId="14" fontId="5" fillId="3" borderId="9" xfId="0" applyNumberFormat="1" applyFont="1" applyFill="1" applyBorder="1" applyAlignment="1">
      <alignment horizontal="center"/>
    </xf>
    <xf numFmtId="0" fontId="8" fillId="13" borderId="26" xfId="0" applyFont="1" applyFill="1" applyBorder="1"/>
    <xf numFmtId="0" fontId="5" fillId="13" borderId="26" xfId="0" applyFont="1" applyFill="1" applyBorder="1"/>
    <xf numFmtId="0" fontId="8" fillId="13" borderId="24" xfId="0" applyFont="1" applyFill="1" applyBorder="1" applyAlignment="1">
      <alignment horizontal="center"/>
    </xf>
    <xf numFmtId="0" fontId="8" fillId="13" borderId="36" xfId="0" applyFont="1" applyFill="1" applyBorder="1"/>
    <xf numFmtId="0" fontId="8" fillId="13" borderId="31" xfId="0" applyFont="1" applyFill="1" applyBorder="1"/>
    <xf numFmtId="0" fontId="8" fillId="13" borderId="31" xfId="0" applyFont="1" applyFill="1" applyBorder="1" applyAlignment="1">
      <alignment horizontal="center"/>
    </xf>
    <xf numFmtId="0" fontId="8" fillId="13" borderId="27" xfId="0" applyFont="1" applyFill="1" applyBorder="1" applyAlignment="1">
      <alignment horizontal="center"/>
    </xf>
    <xf numFmtId="0" fontId="8" fillId="3" borderId="1" xfId="0" applyFont="1" applyFill="1" applyBorder="1"/>
    <xf numFmtId="176" fontId="5" fillId="3" borderId="1" xfId="0" applyNumberFormat="1" applyFont="1" applyFill="1" applyBorder="1" applyAlignment="1">
      <alignment horizontal="center"/>
    </xf>
    <xf numFmtId="37" fontId="5" fillId="3" borderId="1" xfId="0" applyNumberFormat="1" applyFont="1" applyFill="1" applyBorder="1" applyAlignment="1">
      <alignment horizontal="center"/>
    </xf>
    <xf numFmtId="177" fontId="5" fillId="3" borderId="1" xfId="0" applyNumberFormat="1" applyFont="1" applyFill="1" applyBorder="1" applyAlignment="1">
      <alignment horizontal="center"/>
    </xf>
    <xf numFmtId="178" fontId="5" fillId="3" borderId="1" xfId="0" applyNumberFormat="1" applyFont="1" applyFill="1" applyBorder="1" applyAlignment="1">
      <alignment horizontal="center"/>
    </xf>
    <xf numFmtId="178" fontId="5" fillId="3" borderId="22" xfId="0" applyNumberFormat="1" applyFont="1" applyFill="1" applyBorder="1" applyAlignment="1">
      <alignment horizontal="center"/>
    </xf>
    <xf numFmtId="176" fontId="5" fillId="3" borderId="31" xfId="0" applyNumberFormat="1" applyFont="1" applyFill="1" applyBorder="1" applyAlignment="1">
      <alignment horizontal="center"/>
    </xf>
    <xf numFmtId="37" fontId="5" fillId="3" borderId="31" xfId="0" applyNumberFormat="1" applyFont="1" applyFill="1" applyBorder="1" applyAlignment="1">
      <alignment horizontal="center"/>
    </xf>
    <xf numFmtId="177" fontId="5" fillId="3" borderId="31" xfId="0" applyNumberFormat="1" applyFont="1" applyFill="1" applyBorder="1" applyAlignment="1">
      <alignment horizontal="center"/>
    </xf>
    <xf numFmtId="178" fontId="5" fillId="3" borderId="31" xfId="0" applyNumberFormat="1" applyFont="1" applyFill="1" applyBorder="1" applyAlignment="1">
      <alignment horizontal="center"/>
    </xf>
    <xf numFmtId="178" fontId="5" fillId="3" borderId="27" xfId="0" applyNumberFormat="1" applyFont="1" applyFill="1" applyBorder="1" applyAlignment="1">
      <alignment horizontal="center"/>
    </xf>
    <xf numFmtId="0" fontId="5" fillId="0" borderId="7" xfId="0" applyFont="1" applyBorder="1"/>
    <xf numFmtId="177" fontId="5" fillId="0" borderId="7" xfId="0" applyNumberFormat="1" applyFont="1" applyBorder="1" applyAlignment="1">
      <alignment horizontal="center"/>
    </xf>
    <xf numFmtId="178" fontId="5" fillId="0" borderId="7" xfId="0" applyNumberFormat="1" applyFont="1" applyBorder="1" applyAlignment="1">
      <alignment horizontal="center"/>
    </xf>
    <xf numFmtId="176" fontId="8" fillId="13" borderId="59" xfId="0" applyNumberFormat="1" applyFont="1" applyFill="1" applyBorder="1" applyAlignment="1">
      <alignment horizontal="center"/>
    </xf>
    <xf numFmtId="37" fontId="8" fillId="13" borderId="13" xfId="0" applyNumberFormat="1" applyFont="1" applyFill="1" applyBorder="1" applyAlignment="1">
      <alignment horizontal="center"/>
    </xf>
    <xf numFmtId="177" fontId="8" fillId="13" borderId="13" xfId="0" applyNumberFormat="1" applyFont="1" applyFill="1" applyBorder="1" applyAlignment="1">
      <alignment horizontal="center"/>
    </xf>
    <xf numFmtId="178" fontId="8" fillId="13" borderId="13" xfId="0" applyNumberFormat="1" applyFont="1" applyFill="1" applyBorder="1" applyAlignment="1">
      <alignment horizontal="center"/>
    </xf>
    <xf numFmtId="37" fontId="5" fillId="3" borderId="1" xfId="0" applyNumberFormat="1" applyFont="1" applyFill="1" applyBorder="1"/>
    <xf numFmtId="179" fontId="5" fillId="3" borderId="1" xfId="0" applyNumberFormat="1" applyFont="1" applyFill="1" applyBorder="1" applyAlignment="1">
      <alignment horizontal="center"/>
    </xf>
    <xf numFmtId="0" fontId="8" fillId="13" borderId="12" xfId="0" applyFont="1" applyFill="1" applyBorder="1"/>
    <xf numFmtId="0" fontId="8" fillId="13" borderId="13" xfId="0" applyFont="1" applyFill="1" applyBorder="1"/>
    <xf numFmtId="0" fontId="5" fillId="13" borderId="13" xfId="0" applyFont="1" applyFill="1" applyBorder="1"/>
    <xf numFmtId="0" fontId="5" fillId="13" borderId="14" xfId="0" applyFont="1" applyFill="1" applyBorder="1"/>
    <xf numFmtId="178" fontId="5" fillId="0" borderId="18" xfId="0" applyNumberFormat="1" applyFont="1" applyBorder="1"/>
    <xf numFmtId="37" fontId="5" fillId="0" borderId="18" xfId="0" applyNumberFormat="1" applyFont="1" applyBorder="1"/>
    <xf numFmtId="37" fontId="5" fillId="0" borderId="8" xfId="0" applyNumberFormat="1" applyFont="1" applyBorder="1"/>
    <xf numFmtId="180" fontId="5" fillId="0" borderId="18" xfId="0" applyNumberFormat="1" applyFont="1" applyBorder="1"/>
    <xf numFmtId="7" fontId="12" fillId="5" borderId="24" xfId="0" applyNumberFormat="1" applyFont="1" applyFill="1" applyBorder="1"/>
    <xf numFmtId="181" fontId="9" fillId="0" borderId="8" xfId="0" applyNumberFormat="1" applyFont="1" applyBorder="1"/>
    <xf numFmtId="0" fontId="24" fillId="0" borderId="0" xfId="0" applyFont="1" applyAlignment="1">
      <alignment horizontal="left"/>
    </xf>
    <xf numFmtId="176" fontId="5" fillId="3" borderId="9" xfId="0" applyNumberFormat="1" applyFont="1" applyFill="1" applyBorder="1" applyAlignment="1">
      <alignment horizontal="center"/>
    </xf>
    <xf numFmtId="176" fontId="5" fillId="9" borderId="1" xfId="0" applyNumberFormat="1" applyFont="1" applyFill="1" applyBorder="1" applyAlignment="1">
      <alignment horizontal="center"/>
    </xf>
    <xf numFmtId="37" fontId="5" fillId="9" borderId="1" xfId="0" applyNumberFormat="1" applyFont="1" applyFill="1" applyBorder="1" applyAlignment="1">
      <alignment horizontal="center"/>
    </xf>
    <xf numFmtId="177" fontId="5" fillId="9" borderId="1" xfId="0" applyNumberFormat="1" applyFont="1" applyFill="1" applyBorder="1" applyAlignment="1">
      <alignment horizontal="center"/>
    </xf>
    <xf numFmtId="178" fontId="5" fillId="9" borderId="1" xfId="0" applyNumberFormat="1" applyFont="1" applyFill="1" applyBorder="1" applyAlignment="1">
      <alignment horizontal="center"/>
    </xf>
    <xf numFmtId="178" fontId="5" fillId="9" borderId="22" xfId="0" applyNumberFormat="1" applyFont="1" applyFill="1" applyBorder="1" applyAlignment="1">
      <alignment horizontal="center"/>
    </xf>
    <xf numFmtId="176" fontId="5" fillId="9" borderId="26" xfId="0" applyNumberFormat="1" applyFont="1" applyFill="1" applyBorder="1" applyAlignment="1">
      <alignment horizontal="center"/>
    </xf>
    <xf numFmtId="37" fontId="5" fillId="9" borderId="26" xfId="0" applyNumberFormat="1" applyFont="1" applyFill="1" applyBorder="1" applyAlignment="1">
      <alignment horizontal="center"/>
    </xf>
    <xf numFmtId="177" fontId="5" fillId="9" borderId="26" xfId="0" applyNumberFormat="1" applyFont="1" applyFill="1" applyBorder="1" applyAlignment="1">
      <alignment horizontal="center"/>
    </xf>
    <xf numFmtId="178" fontId="5" fillId="9" borderId="26" xfId="0" applyNumberFormat="1" applyFont="1" applyFill="1" applyBorder="1" applyAlignment="1">
      <alignment horizontal="center"/>
    </xf>
    <xf numFmtId="178" fontId="5" fillId="9" borderId="24" xfId="0" applyNumberFormat="1" applyFont="1" applyFill="1" applyBorder="1" applyAlignment="1">
      <alignment horizontal="center"/>
    </xf>
    <xf numFmtId="176" fontId="5" fillId="9" borderId="31" xfId="0" applyNumberFormat="1" applyFont="1" applyFill="1" applyBorder="1" applyAlignment="1">
      <alignment horizontal="center"/>
    </xf>
    <xf numFmtId="37" fontId="5" fillId="9" borderId="31" xfId="0" applyNumberFormat="1" applyFont="1" applyFill="1" applyBorder="1" applyAlignment="1">
      <alignment horizontal="center"/>
    </xf>
    <xf numFmtId="177" fontId="5" fillId="9" borderId="31" xfId="0" applyNumberFormat="1" applyFont="1" applyFill="1" applyBorder="1" applyAlignment="1">
      <alignment horizontal="center"/>
    </xf>
    <xf numFmtId="178" fontId="5" fillId="9" borderId="31" xfId="0" applyNumberFormat="1" applyFont="1" applyFill="1" applyBorder="1" applyAlignment="1">
      <alignment horizontal="center"/>
    </xf>
    <xf numFmtId="178" fontId="5" fillId="9" borderId="27" xfId="0" applyNumberFormat="1" applyFont="1" applyFill="1" applyBorder="1" applyAlignment="1">
      <alignment horizontal="center"/>
    </xf>
    <xf numFmtId="0" fontId="5" fillId="9" borderId="42" xfId="0" applyFont="1" applyFill="1" applyBorder="1"/>
    <xf numFmtId="0" fontId="5" fillId="9" borderId="1" xfId="0" applyFont="1" applyFill="1" applyBorder="1"/>
    <xf numFmtId="0" fontId="5" fillId="9" borderId="36" xfId="0" applyFont="1" applyFill="1" applyBorder="1"/>
    <xf numFmtId="0" fontId="5" fillId="9" borderId="31" xfId="0" applyFont="1" applyFill="1" applyBorder="1"/>
    <xf numFmtId="171" fontId="21" fillId="0" borderId="0" xfId="0" applyNumberFormat="1" applyFont="1"/>
    <xf numFmtId="171" fontId="21" fillId="0" borderId="57" xfId="0" applyNumberFormat="1" applyFont="1" applyBorder="1"/>
    <xf numFmtId="171" fontId="21" fillId="0" borderId="56" xfId="0" applyNumberFormat="1" applyFont="1" applyBorder="1"/>
    <xf numFmtId="171" fontId="21" fillId="0" borderId="58" xfId="0" applyNumberFormat="1" applyFont="1" applyBorder="1"/>
    <xf numFmtId="171" fontId="21" fillId="0" borderId="47" xfId="0" applyNumberFormat="1" applyFont="1" applyBorder="1"/>
    <xf numFmtId="171" fontId="35" fillId="3" borderId="26" xfId="0" applyNumberFormat="1" applyFont="1" applyFill="1" applyBorder="1"/>
    <xf numFmtId="171" fontId="35" fillId="3" borderId="54" xfId="0" applyNumberFormat="1" applyFont="1" applyFill="1" applyBorder="1"/>
    <xf numFmtId="171" fontId="35" fillId="3" borderId="62" xfId="0" applyNumberFormat="1" applyFont="1" applyFill="1" applyBorder="1"/>
    <xf numFmtId="171" fontId="35" fillId="3" borderId="35" xfId="0" applyNumberFormat="1" applyFont="1" applyFill="1" applyBorder="1"/>
    <xf numFmtId="171" fontId="35" fillId="3" borderId="48" xfId="0" applyNumberFormat="1" applyFont="1" applyFill="1" applyBorder="1"/>
    <xf numFmtId="0" fontId="5" fillId="0" borderId="8" xfId="0" applyFont="1" applyBorder="1"/>
    <xf numFmtId="165" fontId="8" fillId="13" borderId="27" xfId="0" applyNumberFormat="1" applyFont="1" applyFill="1" applyBorder="1"/>
    <xf numFmtId="168" fontId="12" fillId="0" borderId="4" xfId="0" applyNumberFormat="1" applyFont="1" applyBorder="1"/>
    <xf numFmtId="168" fontId="12" fillId="0" borderId="48" xfId="0" applyNumberFormat="1" applyFont="1" applyBorder="1"/>
    <xf numFmtId="0" fontId="9" fillId="0" borderId="0" xfId="0" applyFont="1" applyAlignment="1">
      <alignment horizontal="center"/>
    </xf>
    <xf numFmtId="0" fontId="8" fillId="13" borderId="14" xfId="0" applyFont="1" applyFill="1" applyBorder="1"/>
    <xf numFmtId="171" fontId="12" fillId="0" borderId="45" xfId="0" applyNumberFormat="1" applyFont="1" applyBorder="1"/>
    <xf numFmtId="0" fontId="0" fillId="0" borderId="48" xfId="0" applyBorder="1"/>
    <xf numFmtId="0" fontId="8" fillId="13" borderId="49" xfId="0" applyFont="1" applyFill="1" applyBorder="1"/>
    <xf numFmtId="0" fontId="36" fillId="0" borderId="0" xfId="0" applyFont="1"/>
    <xf numFmtId="0" fontId="34" fillId="0" borderId="0" xfId="0" applyFont="1"/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0" fontId="5" fillId="0" borderId="5" xfId="0" applyNumberFormat="1" applyFont="1" applyBorder="1"/>
    <xf numFmtId="10" fontId="5" fillId="0" borderId="18" xfId="0" applyNumberFormat="1" applyFont="1" applyBorder="1"/>
    <xf numFmtId="0" fontId="5" fillId="0" borderId="51" xfId="0" applyFont="1" applyBorder="1"/>
    <xf numFmtId="10" fontId="5" fillId="0" borderId="54" xfId="0" applyNumberFormat="1" applyFont="1" applyBorder="1"/>
    <xf numFmtId="0" fontId="5" fillId="0" borderId="55" xfId="0" applyFont="1" applyBorder="1"/>
    <xf numFmtId="10" fontId="5" fillId="0" borderId="47" xfId="0" applyNumberFormat="1" applyFont="1" applyBorder="1"/>
    <xf numFmtId="2" fontId="5" fillId="0" borderId="18" xfId="0" applyNumberFormat="1" applyFont="1" applyBorder="1"/>
    <xf numFmtId="10" fontId="12" fillId="5" borderId="14" xfId="0" applyNumberFormat="1" applyFont="1" applyFill="1" applyBorder="1"/>
    <xf numFmtId="188" fontId="5" fillId="0" borderId="8" xfId="0" applyNumberFormat="1" applyFont="1" applyBorder="1"/>
    <xf numFmtId="37" fontId="5" fillId="0" borderId="0" xfId="0" applyNumberFormat="1" applyFont="1"/>
    <xf numFmtId="9" fontId="5" fillId="0" borderId="0" xfId="0" applyNumberFormat="1" applyFont="1"/>
    <xf numFmtId="37" fontId="12" fillId="5" borderId="13" xfId="0" applyNumberFormat="1" applyFont="1" applyFill="1" applyBorder="1"/>
    <xf numFmtId="9" fontId="12" fillId="5" borderId="13" xfId="0" applyNumberFormat="1" applyFont="1" applyFill="1" applyBorder="1"/>
    <xf numFmtId="0" fontId="12" fillId="0" borderId="51" xfId="0" applyFont="1" applyBorder="1"/>
    <xf numFmtId="0" fontId="5" fillId="0" borderId="54" xfId="0" applyFont="1" applyBorder="1"/>
    <xf numFmtId="0" fontId="12" fillId="0" borderId="56" xfId="0" applyFont="1" applyBorder="1"/>
    <xf numFmtId="0" fontId="12" fillId="0" borderId="57" xfId="0" applyFont="1" applyBorder="1"/>
    <xf numFmtId="169" fontId="9" fillId="15" borderId="0" xfId="0" applyNumberFormat="1" applyFont="1" applyFill="1"/>
    <xf numFmtId="0" fontId="12" fillId="0" borderId="9" xfId="0" applyFont="1" applyBorder="1" applyAlignment="1">
      <alignment horizontal="center" vertical="center"/>
    </xf>
    <xf numFmtId="0" fontId="8" fillId="2" borderId="36" xfId="0" applyFont="1" applyFill="1" applyBorder="1"/>
    <xf numFmtId="0" fontId="8" fillId="2" borderId="3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5" fillId="0" borderId="23" xfId="0" applyFont="1" applyBorder="1"/>
    <xf numFmtId="7" fontId="26" fillId="0" borderId="0" xfId="0" applyNumberFormat="1" applyFont="1"/>
    <xf numFmtId="7" fontId="5" fillId="0" borderId="0" xfId="0" applyNumberFormat="1" applyFont="1"/>
    <xf numFmtId="7" fontId="27" fillId="0" borderId="0" xfId="0" applyNumberFormat="1" applyFont="1"/>
    <xf numFmtId="0" fontId="5" fillId="0" borderId="6" xfId="0" applyFont="1" applyBorder="1"/>
    <xf numFmtId="7" fontId="27" fillId="0" borderId="7" xfId="0" applyNumberFormat="1" applyFont="1" applyBorder="1"/>
    <xf numFmtId="7" fontId="5" fillId="0" borderId="7" xfId="0" applyNumberFormat="1" applyFont="1" applyBorder="1"/>
    <xf numFmtId="0" fontId="12" fillId="0" borderId="7" xfId="0" applyFont="1" applyBorder="1" applyAlignment="1">
      <alignment horizontal="left" vertical="center"/>
    </xf>
    <xf numFmtId="10" fontId="8" fillId="13" borderId="14" xfId="0" applyNumberFormat="1" applyFont="1" applyFill="1" applyBorder="1"/>
    <xf numFmtId="44" fontId="37" fillId="7" borderId="9" xfId="0" applyNumberFormat="1" applyFont="1" applyFill="1" applyBorder="1"/>
    <xf numFmtId="183" fontId="27" fillId="0" borderId="18" xfId="0" applyNumberFormat="1" applyFont="1" applyBorder="1"/>
    <xf numFmtId="14" fontId="5" fillId="0" borderId="0" xfId="0" applyNumberFormat="1" applyFont="1"/>
    <xf numFmtId="185" fontId="5" fillId="0" borderId="0" xfId="0" applyNumberFormat="1" applyFont="1"/>
    <xf numFmtId="0" fontId="0" fillId="0" borderId="47" xfId="0" applyBorder="1"/>
    <xf numFmtId="0" fontId="29" fillId="13" borderId="60" xfId="0" applyFont="1" applyFill="1" applyBorder="1"/>
    <xf numFmtId="187" fontId="12" fillId="5" borderId="47" xfId="0" applyNumberFormat="1" applyFont="1" applyFill="1" applyBorder="1"/>
    <xf numFmtId="171" fontId="20" fillId="5" borderId="1" xfId="0" applyNumberFormat="1" applyFont="1" applyFill="1" applyBorder="1"/>
    <xf numFmtId="171" fontId="20" fillId="5" borderId="47" xfId="0" applyNumberFormat="1" applyFont="1" applyFill="1" applyBorder="1"/>
    <xf numFmtId="171" fontId="14" fillId="0" borderId="0" xfId="0" applyNumberFormat="1" applyFont="1"/>
    <xf numFmtId="171" fontId="12" fillId="5" borderId="1" xfId="0" applyNumberFormat="1" applyFont="1" applyFill="1" applyBorder="1"/>
    <xf numFmtId="171" fontId="12" fillId="5" borderId="47" xfId="0" applyNumberFormat="1" applyFont="1" applyFill="1" applyBorder="1"/>
    <xf numFmtId="171" fontId="26" fillId="0" borderId="0" xfId="0" applyNumberFormat="1" applyFont="1"/>
    <xf numFmtId="171" fontId="21" fillId="0" borderId="50" xfId="0" applyNumberFormat="1" applyFont="1" applyBorder="1"/>
    <xf numFmtId="171" fontId="8" fillId="13" borderId="13" xfId="0" applyNumberFormat="1" applyFont="1" applyFill="1" applyBorder="1"/>
    <xf numFmtId="171" fontId="8" fillId="13" borderId="14" xfId="0" applyNumberFormat="1" applyFont="1" applyFill="1" applyBorder="1"/>
    <xf numFmtId="171" fontId="13" fillId="3" borderId="1" xfId="0" applyNumberFormat="1" applyFont="1" applyFill="1" applyBorder="1"/>
    <xf numFmtId="171" fontId="13" fillId="3" borderId="47" xfId="0" applyNumberFormat="1" applyFont="1" applyFill="1" applyBorder="1"/>
    <xf numFmtId="171" fontId="12" fillId="3" borderId="1" xfId="0" applyNumberFormat="1" applyFont="1" applyFill="1" applyBorder="1"/>
    <xf numFmtId="171" fontId="21" fillId="3" borderId="1" xfId="0" applyNumberFormat="1" applyFont="1" applyFill="1" applyBorder="1"/>
    <xf numFmtId="171" fontId="21" fillId="3" borderId="47" xfId="0" applyNumberFormat="1" applyFont="1" applyFill="1" applyBorder="1"/>
    <xf numFmtId="171" fontId="20" fillId="5" borderId="22" xfId="0" applyNumberFormat="1" applyFont="1" applyFill="1" applyBorder="1"/>
    <xf numFmtId="171" fontId="21" fillId="0" borderId="45" xfId="0" applyNumberFormat="1" applyFont="1" applyBorder="1"/>
    <xf numFmtId="171" fontId="5" fillId="0" borderId="45" xfId="0" applyNumberFormat="1" applyFont="1" applyBorder="1"/>
    <xf numFmtId="171" fontId="20" fillId="5" borderId="45" xfId="0" applyNumberFormat="1" applyFont="1" applyFill="1" applyBorder="1"/>
    <xf numFmtId="171" fontId="14" fillId="0" borderId="47" xfId="0" applyNumberFormat="1" applyFont="1" applyBorder="1"/>
    <xf numFmtId="0" fontId="2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7" borderId="5" xfId="0" applyFont="1" applyFill="1" applyBorder="1"/>
    <xf numFmtId="0" fontId="1" fillId="7" borderId="6" xfId="0" applyFont="1" applyFill="1" applyBorder="1" applyAlignment="1">
      <alignment horizontal="center"/>
    </xf>
    <xf numFmtId="0" fontId="3" fillId="7" borderId="7" xfId="0" applyFont="1" applyFill="1" applyBorder="1"/>
    <xf numFmtId="0" fontId="3" fillId="7" borderId="8" xfId="0" applyFont="1" applyFill="1" applyBorder="1"/>
    <xf numFmtId="0" fontId="12" fillId="0" borderId="0" xfId="0" applyFont="1" applyAlignment="1">
      <alignment horizontal="left" vertical="center"/>
    </xf>
    <xf numFmtId="0" fontId="5" fillId="0" borderId="0" xfId="0" applyFont="1"/>
    <xf numFmtId="0" fontId="8" fillId="13" borderId="15" xfId="0" applyFont="1" applyFill="1" applyBorder="1"/>
    <xf numFmtId="0" fontId="11" fillId="13" borderId="16" xfId="0" applyFont="1" applyFill="1" applyBorder="1"/>
    <xf numFmtId="0" fontId="11" fillId="13" borderId="17" xfId="0" applyFont="1" applyFill="1" applyBorder="1"/>
    <xf numFmtId="0" fontId="9" fillId="0" borderId="0" xfId="0" applyFont="1"/>
    <xf numFmtId="0" fontId="12" fillId="5" borderId="19" xfId="0" applyFont="1" applyFill="1" applyBorder="1"/>
    <xf numFmtId="0" fontId="11" fillId="0" borderId="20" xfId="0" applyFont="1" applyBorder="1"/>
    <xf numFmtId="0" fontId="11" fillId="0" borderId="21" xfId="0" applyFont="1" applyBorder="1"/>
    <xf numFmtId="0" fontId="5" fillId="0" borderId="0" xfId="0" applyFont="1" applyAlignment="1">
      <alignment horizontal="left"/>
    </xf>
    <xf numFmtId="0" fontId="12" fillId="5" borderId="19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8" fillId="13" borderId="61" xfId="0" applyFont="1" applyFill="1" applyBorder="1"/>
    <xf numFmtId="0" fontId="8" fillId="13" borderId="59" xfId="0" applyFont="1" applyFill="1" applyBorder="1"/>
    <xf numFmtId="0" fontId="12" fillId="0" borderId="0" xfId="0" applyFont="1"/>
    <xf numFmtId="0" fontId="24" fillId="0" borderId="0" xfId="0" applyFont="1" applyAlignment="1">
      <alignment horizontal="left" vertical="center"/>
    </xf>
    <xf numFmtId="0" fontId="25" fillId="0" borderId="0" xfId="0" applyFont="1"/>
    <xf numFmtId="0" fontId="5" fillId="0" borderId="0" xfId="0" applyFont="1" applyAlignment="1">
      <alignment horizontal="center"/>
    </xf>
    <xf numFmtId="0" fontId="11" fillId="14" borderId="16" xfId="0" applyFont="1" applyFill="1" applyBorder="1"/>
    <xf numFmtId="0" fontId="11" fillId="14" borderId="17" xfId="0" applyFont="1" applyFill="1" applyBorder="1"/>
    <xf numFmtId="0" fontId="5" fillId="3" borderId="19" xfId="0" applyFont="1" applyFill="1" applyBorder="1" applyAlignment="1">
      <alignment horizontal="left"/>
    </xf>
    <xf numFmtId="0" fontId="9" fillId="0" borderId="15" xfId="0" applyFont="1" applyBorder="1"/>
    <xf numFmtId="0" fontId="11" fillId="0" borderId="16" xfId="0" applyFont="1" applyBorder="1"/>
    <xf numFmtId="0" fontId="12" fillId="0" borderId="3" xfId="0" applyFont="1" applyBorder="1"/>
    <xf numFmtId="0" fontId="11" fillId="0" borderId="4" xfId="0" applyFont="1" applyBorder="1"/>
    <xf numFmtId="0" fontId="9" fillId="0" borderId="6" xfId="0" applyFont="1" applyBorder="1"/>
    <xf numFmtId="0" fontId="11" fillId="0" borderId="7" xfId="0" applyFont="1" applyBorder="1"/>
    <xf numFmtId="0" fontId="9" fillId="0" borderId="4" xfId="0" applyFont="1" applyBorder="1"/>
    <xf numFmtId="0" fontId="5" fillId="0" borderId="7" xfId="0" applyFont="1" applyBorder="1"/>
    <xf numFmtId="0" fontId="5" fillId="0" borderId="3" xfId="0" applyFont="1" applyBorder="1" applyAlignment="1">
      <alignment horizontal="left"/>
    </xf>
    <xf numFmtId="0" fontId="5" fillId="0" borderId="23" xfId="0" applyFont="1" applyBorder="1"/>
    <xf numFmtId="0" fontId="5" fillId="0" borderId="6" xfId="0" applyFont="1" applyBorder="1"/>
    <xf numFmtId="0" fontId="8" fillId="13" borderId="15" xfId="0" applyFont="1" applyFill="1" applyBorder="1" applyAlignment="1">
      <alignment vertical="center"/>
    </xf>
    <xf numFmtId="0" fontId="11" fillId="13" borderId="16" xfId="0" applyFont="1" applyFill="1" applyBorder="1" applyAlignment="1">
      <alignment vertical="center"/>
    </xf>
    <xf numFmtId="0" fontId="11" fillId="13" borderId="1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2" fillId="5" borderId="19" xfId="0" applyFont="1" applyFill="1" applyBorder="1" applyAlignment="1">
      <alignment horizontal="left"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8" fillId="13" borderId="15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1" fillId="14" borderId="16" xfId="0" applyFont="1" applyFill="1" applyBorder="1" applyAlignment="1">
      <alignment vertical="center"/>
    </xf>
    <xf numFmtId="0" fontId="11" fillId="14" borderId="17" xfId="0" applyFont="1" applyFill="1" applyBorder="1" applyAlignment="1">
      <alignment vertical="center"/>
    </xf>
    <xf numFmtId="0" fontId="12" fillId="5" borderId="15" xfId="0" applyFont="1" applyFill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vertical="center"/>
    </xf>
    <xf numFmtId="0" fontId="5" fillId="0" borderId="55" xfId="0" applyFont="1" applyBorder="1" applyAlignment="1">
      <alignment horizontal="left" vertical="center"/>
    </xf>
    <xf numFmtId="0" fontId="5" fillId="0" borderId="45" xfId="0" applyFont="1" applyBorder="1" applyAlignment="1">
      <alignment vertical="center"/>
    </xf>
    <xf numFmtId="0" fontId="5" fillId="0" borderId="56" xfId="0" applyFont="1" applyBorder="1" applyAlignment="1">
      <alignment horizontal="left" vertical="center"/>
    </xf>
    <xf numFmtId="0" fontId="11" fillId="0" borderId="57" xfId="0" applyFont="1" applyBorder="1" applyAlignment="1">
      <alignment vertical="center"/>
    </xf>
    <xf numFmtId="0" fontId="5" fillId="0" borderId="3" xfId="0" applyFont="1" applyBorder="1"/>
    <xf numFmtId="0" fontId="8" fillId="13" borderId="32" xfId="0" applyFont="1" applyFill="1" applyBorder="1"/>
    <xf numFmtId="0" fontId="11" fillId="13" borderId="33" xfId="0" applyFont="1" applyFill="1" applyBorder="1"/>
    <xf numFmtId="0" fontId="11" fillId="13" borderId="34" xfId="0" applyFont="1" applyFill="1" applyBorder="1"/>
    <xf numFmtId="0" fontId="8" fillId="13" borderId="35" xfId="0" applyFont="1" applyFill="1" applyBorder="1" applyAlignment="1">
      <alignment horizontal="center"/>
    </xf>
    <xf numFmtId="0" fontId="11" fillId="13" borderId="38" xfId="0" applyFont="1" applyFill="1" applyBorder="1"/>
    <xf numFmtId="0" fontId="5" fillId="9" borderId="32" xfId="0" applyFont="1" applyFill="1" applyBorder="1"/>
    <xf numFmtId="0" fontId="11" fillId="9" borderId="33" xfId="0" applyFont="1" applyFill="1" applyBorder="1"/>
    <xf numFmtId="0" fontId="11" fillId="9" borderId="34" xfId="0" applyFont="1" applyFill="1" applyBorder="1"/>
    <xf numFmtId="0" fontId="8" fillId="13" borderId="39" xfId="0" applyFont="1" applyFill="1" applyBorder="1" applyAlignment="1">
      <alignment horizontal="center"/>
    </xf>
    <xf numFmtId="0" fontId="11" fillId="13" borderId="30" xfId="0" applyFont="1" applyFill="1" applyBorder="1"/>
    <xf numFmtId="179" fontId="5" fillId="9" borderId="19" xfId="0" applyNumberFormat="1" applyFont="1" applyFill="1" applyBorder="1" applyAlignment="1">
      <alignment horizontal="center"/>
    </xf>
    <xf numFmtId="0" fontId="11" fillId="9" borderId="21" xfId="0" applyFont="1" applyFill="1" applyBorder="1"/>
    <xf numFmtId="179" fontId="5" fillId="9" borderId="35" xfId="0" applyNumberFormat="1" applyFont="1" applyFill="1" applyBorder="1" applyAlignment="1">
      <alignment horizontal="center"/>
    </xf>
    <xf numFmtId="0" fontId="11" fillId="13" borderId="40" xfId="0" applyFont="1" applyFill="1" applyBorder="1"/>
    <xf numFmtId="0" fontId="11" fillId="9" borderId="41" xfId="0" applyFont="1" applyFill="1" applyBorder="1"/>
    <xf numFmtId="0" fontId="11" fillId="9" borderId="38" xfId="0" applyFont="1" applyFill="1" applyBorder="1"/>
    <xf numFmtId="179" fontId="5" fillId="9" borderId="39" xfId="0" applyNumberFormat="1" applyFont="1" applyFill="1" applyBorder="1" applyAlignment="1">
      <alignment horizontal="center"/>
    </xf>
    <xf numFmtId="0" fontId="11" fillId="9" borderId="30" xfId="0" applyFont="1" applyFill="1" applyBorder="1"/>
    <xf numFmtId="0" fontId="11" fillId="9" borderId="40" xfId="0" applyFont="1" applyFill="1" applyBorder="1"/>
    <xf numFmtId="179" fontId="8" fillId="13" borderId="43" xfId="0" applyNumberFormat="1" applyFont="1" applyFill="1" applyBorder="1" applyAlignment="1">
      <alignment horizontal="center"/>
    </xf>
    <xf numFmtId="0" fontId="11" fillId="13" borderId="25" xfId="0" applyFont="1" applyFill="1" applyBorder="1"/>
    <xf numFmtId="0" fontId="5" fillId="9" borderId="37" xfId="0" applyFont="1" applyFill="1" applyBorder="1"/>
    <xf numFmtId="0" fontId="11" fillId="9" borderId="20" xfId="0" applyFont="1" applyFill="1" applyBorder="1"/>
    <xf numFmtId="0" fontId="5" fillId="9" borderId="28" xfId="0" applyFont="1" applyFill="1" applyBorder="1"/>
    <xf numFmtId="0" fontId="11" fillId="9" borderId="29" xfId="0" applyFont="1" applyFill="1" applyBorder="1"/>
    <xf numFmtId="0" fontId="12" fillId="5" borderId="32" xfId="0" applyFont="1" applyFill="1" applyBorder="1"/>
    <xf numFmtId="0" fontId="11" fillId="0" borderId="34" xfId="0" applyFont="1" applyBorder="1"/>
    <xf numFmtId="0" fontId="11" fillId="14" borderId="25" xfId="0" applyFont="1" applyFill="1" applyBorder="1"/>
    <xf numFmtId="0" fontId="12" fillId="0" borderId="23" xfId="0" applyFont="1" applyBorder="1"/>
    <xf numFmtId="0" fontId="11" fillId="7" borderId="20" xfId="0" applyFont="1" applyFill="1" applyBorder="1"/>
    <xf numFmtId="0" fontId="11" fillId="7" borderId="21" xfId="0" applyFont="1" applyFill="1" applyBorder="1"/>
    <xf numFmtId="0" fontId="5" fillId="3" borderId="37" xfId="0" applyFont="1" applyFill="1" applyBorder="1"/>
    <xf numFmtId="0" fontId="5" fillId="3" borderId="28" xfId="0" applyFont="1" applyFill="1" applyBorder="1"/>
    <xf numFmtId="0" fontId="11" fillId="7" borderId="29" xfId="0" applyFont="1" applyFill="1" applyBorder="1"/>
    <xf numFmtId="0" fontId="11" fillId="7" borderId="30" xfId="0" applyFont="1" applyFill="1" applyBorder="1"/>
    <xf numFmtId="0" fontId="12" fillId="5" borderId="15" xfId="0" applyFont="1" applyFill="1" applyBorder="1"/>
    <xf numFmtId="0" fontId="11" fillId="0" borderId="17" xfId="0" applyFont="1" applyBorder="1"/>
    <xf numFmtId="0" fontId="12" fillId="0" borderId="15" xfId="0" applyFont="1" applyBorder="1"/>
    <xf numFmtId="0" fontId="8" fillId="13" borderId="1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8" fillId="11" borderId="15" xfId="0" applyFont="1" applyFill="1" applyBorder="1"/>
    <xf numFmtId="0" fontId="11" fillId="12" borderId="16" xfId="0" applyFont="1" applyFill="1" applyBorder="1"/>
    <xf numFmtId="0" fontId="11" fillId="12" borderId="17" xfId="0" applyFont="1" applyFill="1" applyBorder="1"/>
    <xf numFmtId="0" fontId="12" fillId="0" borderId="0" xfId="0" applyFont="1" applyAlignment="1">
      <alignment horizontal="center"/>
    </xf>
    <xf numFmtId="0" fontId="8" fillId="13" borderId="43" xfId="0" applyFont="1" applyFill="1" applyBorder="1" applyAlignment="1">
      <alignment horizontal="center"/>
    </xf>
    <xf numFmtId="10" fontId="5" fillId="0" borderId="0" xfId="0" applyNumberFormat="1" applyFont="1"/>
    <xf numFmtId="0" fontId="11" fillId="0" borderId="18" xfId="0" applyFont="1" applyBorder="1"/>
    <xf numFmtId="10" fontId="12" fillId="5" borderId="43" xfId="0" applyNumberFormat="1" applyFont="1" applyFill="1" applyBorder="1"/>
    <xf numFmtId="0" fontId="11" fillId="0" borderId="25" xfId="0" applyFont="1" applyBorder="1"/>
    <xf numFmtId="0" fontId="8" fillId="13" borderId="4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459130"/>
      <color rgb="FF009E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6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54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56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tx>
            <c:v>Low</c:v>
          </c:tx>
          <c:spPr>
            <a:solidFill>
              <a:srgbClr val="FFFFFF"/>
            </a:solidFill>
            <a:ln cmpd="sng">
              <a:noFill/>
            </a:ln>
          </c:spPr>
          <c:invertIfNegative val="1"/>
          <c:cat>
            <c:strRef>
              <c:f>'Football Field'!$B$8:$B$13</c:f>
              <c:strCache>
                <c:ptCount val="6"/>
                <c:pt idx="0">
                  <c:v>DCF: Perpetuity Growth Method</c:v>
                </c:pt>
                <c:pt idx="1">
                  <c:v>DCF: Exit Multiple Method</c:v>
                </c:pt>
                <c:pt idx="2">
                  <c:v>DCF Blended Share Price</c:v>
                </c:pt>
                <c:pt idx="3">
                  <c:v>Comparable Companies</c:v>
                </c:pt>
                <c:pt idx="4">
                  <c:v>52 Week High/Low</c:v>
                </c:pt>
                <c:pt idx="5">
                  <c:v>Analyst Price Targets</c:v>
                </c:pt>
              </c:strCache>
            </c:strRef>
          </c:cat>
          <c:val>
            <c:numRef>
              <c:f>'Football Field'!$C$8:$C$13</c:f>
              <c:numCache>
                <c:formatCode>"$"#,##0.00_);\("$"#,##0.00\)</c:formatCode>
                <c:ptCount val="6"/>
                <c:pt idx="0">
                  <c:v>196.99142278195393</c:v>
                </c:pt>
                <c:pt idx="1">
                  <c:v>210.91102043100639</c:v>
                </c:pt>
                <c:pt idx="2">
                  <c:v>203.95122160648015</c:v>
                </c:pt>
                <c:pt idx="3">
                  <c:v>126.74913090294268</c:v>
                </c:pt>
                <c:pt idx="4">
                  <c:v>345.55</c:v>
                </c:pt>
                <c:pt idx="5">
                  <c:v>388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350-49A8-B579-525F41A65053}"/>
            </c:ext>
          </c:extLst>
        </c:ser>
        <c:ser>
          <c:idx val="1"/>
          <c:order val="1"/>
          <c:tx>
            <c:v>Spread</c:v>
          </c:tx>
          <c:spPr>
            <a:solidFill>
              <a:srgbClr val="0018A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'Football Field'!$B$8:$B$13</c:f>
              <c:strCache>
                <c:ptCount val="6"/>
                <c:pt idx="0">
                  <c:v>DCF: Perpetuity Growth Method</c:v>
                </c:pt>
                <c:pt idx="1">
                  <c:v>DCF: Exit Multiple Method</c:v>
                </c:pt>
                <c:pt idx="2">
                  <c:v>DCF Blended Share Price</c:v>
                </c:pt>
                <c:pt idx="3">
                  <c:v>Comparable Companies</c:v>
                </c:pt>
                <c:pt idx="4">
                  <c:v>52 Week High/Low</c:v>
                </c:pt>
                <c:pt idx="5">
                  <c:v>Analyst Price Targets</c:v>
                </c:pt>
              </c:strCache>
            </c:strRef>
          </c:cat>
          <c:val>
            <c:numRef>
              <c:f>'Football Field'!$D$8:$D$13</c:f>
              <c:numCache>
                <c:formatCode>"$"#,##0.00_);\("$"#,##0.00\)</c:formatCode>
                <c:ptCount val="6"/>
                <c:pt idx="0">
                  <c:v>228.66640635848398</c:v>
                </c:pt>
                <c:pt idx="1">
                  <c:v>192.95771853692892</c:v>
                </c:pt>
                <c:pt idx="2">
                  <c:v>210.81206244770647</c:v>
                </c:pt>
                <c:pt idx="3">
                  <c:v>218.07347855935257</c:v>
                </c:pt>
                <c:pt idx="4">
                  <c:v>104.44999999999999</c:v>
                </c:pt>
                <c:pt idx="5">
                  <c:v>122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350-49A8-B579-525F41A65053}"/>
            </c:ext>
          </c:extLst>
        </c:ser>
        <c:ser>
          <c:idx val="2"/>
          <c:order val="2"/>
          <c:tx>
            <c:v>High</c:v>
          </c:tx>
          <c:spPr>
            <a:solidFill>
              <a:srgbClr val="FFFFFF"/>
            </a:solidFill>
            <a:ln cmpd="sng">
              <a:noFill/>
            </a:ln>
          </c:spPr>
          <c:invertIfNegative val="1"/>
          <c:cat>
            <c:strRef>
              <c:f>'Football Field'!$B$8:$B$13</c:f>
              <c:strCache>
                <c:ptCount val="6"/>
                <c:pt idx="0">
                  <c:v>DCF: Perpetuity Growth Method</c:v>
                </c:pt>
                <c:pt idx="1">
                  <c:v>DCF: Exit Multiple Method</c:v>
                </c:pt>
                <c:pt idx="2">
                  <c:v>DCF Blended Share Price</c:v>
                </c:pt>
                <c:pt idx="3">
                  <c:v>Comparable Companies</c:v>
                </c:pt>
                <c:pt idx="4">
                  <c:v>52 Week High/Low</c:v>
                </c:pt>
                <c:pt idx="5">
                  <c:v>Analyst Price Targets</c:v>
                </c:pt>
              </c:strCache>
            </c:strRef>
          </c:cat>
          <c:val>
            <c:numRef>
              <c:f>'Football Field'!$E$8:$E$13</c:f>
              <c:numCache>
                <c:formatCode>"$"#,##0.00_);\("$"#,##0.00\)</c:formatCode>
                <c:ptCount val="6"/>
                <c:pt idx="0">
                  <c:v>425.65782914043791</c:v>
                </c:pt>
                <c:pt idx="1">
                  <c:v>403.86873896793531</c:v>
                </c:pt>
                <c:pt idx="2">
                  <c:v>414.76328405418661</c:v>
                </c:pt>
                <c:pt idx="3">
                  <c:v>344.82260946229525</c:v>
                </c:pt>
                <c:pt idx="4">
                  <c:v>450</c:v>
                </c:pt>
                <c:pt idx="5">
                  <c:v>510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7350-49A8-B579-525F41A65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264113"/>
        <c:axId val="1727161253"/>
      </c:barChart>
      <c:catAx>
        <c:axId val="187264113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27161253"/>
        <c:crosses val="autoZero"/>
        <c:auto val="1"/>
        <c:lblAlgn val="ctr"/>
        <c:lblOffset val="100"/>
        <c:noMultiLvlLbl val="1"/>
      </c:catAx>
      <c:valAx>
        <c:axId val="1727161253"/>
        <c:scaling>
          <c:orientation val="minMax"/>
          <c:max val="5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&quot;$&quot;#,##0.00_);\(&quot;$&quot;#,##0.00\)" sourceLinked="1"/>
        <c:majorTickMark val="none"/>
        <c:minorTickMark val="none"/>
        <c:tickLblPos val="nextTo"/>
        <c:spPr>
          <a:ln/>
        </c:spPr>
        <c:crossAx val="187264113"/>
        <c:crosses val="max"/>
        <c:crossBetween val="between"/>
      </c:valAx>
    </c:plotArea>
    <c:plotVisOnly val="1"/>
    <c:dispBlanksAs val="zero"/>
    <c:showDLblsOverMax val="1"/>
  </c:chart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276226</xdr:colOff>
      <xdr:row>1</xdr:row>
      <xdr:rowOff>171450</xdr:rowOff>
    </xdr:from>
    <xdr:to>
      <xdr:col>6</xdr:col>
      <xdr:colOff>685801</xdr:colOff>
      <xdr:row>8</xdr:row>
      <xdr:rowOff>142875</xdr:rowOff>
    </xdr:to>
    <xdr:pic>
      <xdr:nvPicPr>
        <xdr:cNvPr id="5" name="Picture 4" descr="John Deere Logo PNG Transparent &amp; SVG Vector - Freebie Supply">
          <a:extLst>
            <a:ext uri="{FF2B5EF4-FFF2-40B4-BE49-F238E27FC236}">
              <a16:creationId xmlns:a16="http://schemas.microsoft.com/office/drawing/2014/main" id="{EAF6A9DB-851D-B029-7AF3-9DAFD98A5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6" y="371475"/>
          <a:ext cx="1371600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952500</xdr:colOff>
      <xdr:row>13</xdr:row>
      <xdr:rowOff>57150</xdr:rowOff>
    </xdr:from>
    <xdr:ext cx="12087225" cy="5153025"/>
    <xdr:graphicFrame macro="">
      <xdr:nvGraphicFramePr>
        <xdr:cNvPr id="1168835529" name="Chart 1">
          <a:extLst>
            <a:ext uri="{FF2B5EF4-FFF2-40B4-BE49-F238E27FC236}">
              <a16:creationId xmlns:a16="http://schemas.microsoft.com/office/drawing/2014/main" id="{00000000-0008-0000-1800-0000C903AB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axim/Downloads/Lau%20Quanta%20Model%20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Pro Forma Financials"/>
      <sheetName val="Income Statement"/>
      <sheetName val="Balance Sheet"/>
      <sheetName val="Cash Flow Statement"/>
      <sheetName val="Supplementary Schedules"/>
      <sheetName val="Revenue Build"/>
      <sheetName val="Metrics &amp; Drivers"/>
      <sheetName val="Debt Schedule"/>
      <sheetName val="Equity Schedule"/>
      <sheetName val="NWC"/>
      <sheetName val="PPE"/>
      <sheetName val="Valuation"/>
      <sheetName val="Comps"/>
      <sheetName val="Beta"/>
      <sheetName val="WACC"/>
      <sheetName val="DCF"/>
      <sheetName val="Ratio Analysis"/>
      <sheetName val="_CIQHiddenCacheSheet"/>
      <sheetName val="Liquidity"/>
      <sheetName val="Leverage &amp; Solvency"/>
      <sheetName val="Efficiency"/>
      <sheetName val="Profitability"/>
    </sheetNames>
    <sheetDataSet>
      <sheetData sheetId="0">
        <row r="17">
          <cell r="G17">
            <v>1</v>
          </cell>
        </row>
      </sheetData>
      <sheetData sheetId="1"/>
      <sheetData sheetId="2">
        <row r="61">
          <cell r="J61">
            <v>1684.9379999999994</v>
          </cell>
          <cell r="K61">
            <v>1854.547459167012</v>
          </cell>
          <cell r="L61">
            <v>2255.1386740565545</v>
          </cell>
          <cell r="M61">
            <v>2621.5555081960833</v>
          </cell>
          <cell r="N61">
            <v>3026.5732348411043</v>
          </cell>
          <cell r="O61">
            <v>3372.6739976687345</v>
          </cell>
        </row>
      </sheetData>
      <sheetData sheetId="3">
        <row r="8">
          <cell r="J8">
            <v>428.505</v>
          </cell>
          <cell r="K8">
            <v>606.10506522470553</v>
          </cell>
          <cell r="L8">
            <v>2094.8532746124192</v>
          </cell>
          <cell r="M8">
            <v>3762.5955856779065</v>
          </cell>
          <cell r="N8">
            <v>5715.6948408239614</v>
          </cell>
          <cell r="O8">
            <v>7830.8174693990986</v>
          </cell>
        </row>
      </sheetData>
      <sheetData sheetId="4">
        <row r="13">
          <cell r="K13">
            <v>1303.0673227630853</v>
          </cell>
          <cell r="L13">
            <v>1520.2173352630982</v>
          </cell>
          <cell r="M13">
            <v>1848.6306354202438</v>
          </cell>
          <cell r="N13">
            <v>2156.6101905918922</v>
          </cell>
          <cell r="O13">
            <v>2492.87843544829</v>
          </cell>
        </row>
        <row r="15">
          <cell r="K15">
            <v>-468.80871186993761</v>
          </cell>
          <cell r="L15">
            <v>-544.52151400243145</v>
          </cell>
          <cell r="M15">
            <v>-606.14991678321655</v>
          </cell>
          <cell r="N15">
            <v>-671.40461288502138</v>
          </cell>
          <cell r="O15">
            <v>-719.19946301360699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Sheets">
  <a:themeElements>
    <a:clrScheme name="DEERE">
      <a:dk1>
        <a:srgbClr val="000000"/>
      </a:dk1>
      <a:lt1>
        <a:srgbClr val="FFFFFF"/>
      </a:lt1>
      <a:dk2>
        <a:srgbClr val="459130"/>
      </a:dk2>
      <a:lt2>
        <a:srgbClr val="000000"/>
      </a:lt2>
      <a:accent1>
        <a:srgbClr val="FFFFFF"/>
      </a:accent1>
      <a:accent2>
        <a:srgbClr val="000000"/>
      </a:accent2>
      <a:accent3>
        <a:srgbClr val="FFFFFF"/>
      </a:accent3>
      <a:accent4>
        <a:srgbClr val="000000"/>
      </a:accent4>
      <a:accent5>
        <a:srgbClr val="FFFFFF"/>
      </a:accent5>
      <a:accent6>
        <a:srgbClr val="000000"/>
      </a:accent6>
      <a:hlink>
        <a:srgbClr val="FFFFFF"/>
      </a:hlink>
      <a:folHlink>
        <a:srgbClr val="000000"/>
      </a:folHlink>
    </a:clrScheme>
    <a:fontScheme name="Sheets">
      <a:majorFont>
        <a:latin typeface="Garamond"/>
        <a:ea typeface="Garamond"/>
        <a:cs typeface="Garamond"/>
      </a:majorFont>
      <a:minorFont>
        <a:latin typeface="Garamond"/>
        <a:ea typeface="Garamond"/>
        <a:cs typeface="Garamond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59130"/>
  </sheetPr>
  <dimension ref="A1:AE1000"/>
  <sheetViews>
    <sheetView showGridLines="0" workbookViewId="0">
      <selection activeCell="H21" sqref="H21"/>
    </sheetView>
  </sheetViews>
  <sheetFormatPr baseColWidth="10" defaultColWidth="11.1640625" defaultRowHeight="15" customHeight="1" x14ac:dyDescent="0.2"/>
  <cols>
    <col min="1" max="4" width="12.6640625" customWidth="1"/>
    <col min="5" max="5" width="13.5" customWidth="1"/>
    <col min="6" max="7" width="12.6640625" customWidth="1"/>
    <col min="8" max="8" width="13.5" customWidth="1"/>
    <col min="9" max="31" width="12.6640625" customWidth="1"/>
  </cols>
  <sheetData>
    <row r="1" spans="1:31" ht="15.75" customHeight="1" x14ac:dyDescent="0.2">
      <c r="A1" s="6"/>
      <c r="B1" s="6"/>
      <c r="C1" s="6"/>
      <c r="D1" s="1"/>
      <c r="E1" s="7"/>
      <c r="F1" s="7"/>
      <c r="G1" s="7"/>
      <c r="H1" s="7"/>
      <c r="I1" s="7"/>
      <c r="J1" s="6"/>
      <c r="K1" s="6"/>
      <c r="L1" s="8"/>
      <c r="M1" s="2"/>
      <c r="N1" s="2"/>
      <c r="O1" s="2"/>
      <c r="P1" s="2"/>
      <c r="Q1" s="2"/>
      <c r="R1" s="2"/>
      <c r="S1" s="2"/>
      <c r="T1" s="2"/>
      <c r="U1" s="2"/>
    </row>
    <row r="2" spans="1:31" ht="15.75" customHeight="1" x14ac:dyDescent="0.2">
      <c r="A2" s="6"/>
      <c r="B2" s="6"/>
      <c r="C2" s="6"/>
      <c r="D2" s="1"/>
      <c r="E2" s="7"/>
      <c r="F2" s="7"/>
      <c r="G2" s="7"/>
      <c r="H2" s="7"/>
      <c r="I2" s="7"/>
      <c r="J2" s="6"/>
      <c r="K2" s="6"/>
      <c r="L2" s="8"/>
      <c r="M2" s="2"/>
      <c r="N2" s="2"/>
      <c r="O2" s="2"/>
      <c r="P2" s="2"/>
      <c r="Q2" s="2"/>
      <c r="R2" s="2"/>
      <c r="S2" s="2"/>
      <c r="T2" s="2"/>
      <c r="U2" s="2"/>
    </row>
    <row r="3" spans="1:31" ht="15.75" customHeight="1" x14ac:dyDescent="0.2">
      <c r="A3" s="6"/>
      <c r="B3" s="6"/>
      <c r="C3" s="6"/>
      <c r="D3" s="1"/>
      <c r="E3" s="9"/>
      <c r="F3" s="7"/>
      <c r="G3" s="7"/>
      <c r="H3" s="7"/>
      <c r="I3" s="7"/>
      <c r="J3" s="6"/>
      <c r="K3" s="6"/>
      <c r="L3" s="8"/>
      <c r="M3" s="2"/>
      <c r="N3" s="2"/>
      <c r="O3" s="2"/>
      <c r="P3" s="2"/>
      <c r="Q3" s="2"/>
      <c r="R3" s="2"/>
      <c r="S3" s="2"/>
      <c r="T3" s="2"/>
      <c r="U3" s="2"/>
    </row>
    <row r="4" spans="1:31" ht="15.75" customHeight="1" x14ac:dyDescent="0.2">
      <c r="A4" s="6"/>
      <c r="B4" s="6"/>
      <c r="C4" s="6"/>
      <c r="D4" s="1"/>
      <c r="E4" s="7"/>
      <c r="F4" s="7"/>
      <c r="G4" s="7"/>
      <c r="H4" s="7"/>
      <c r="I4" s="7"/>
      <c r="J4" s="6"/>
      <c r="K4" s="6"/>
      <c r="L4" s="8"/>
      <c r="M4" s="2"/>
      <c r="N4" s="2"/>
      <c r="O4" s="2"/>
      <c r="P4" s="2"/>
      <c r="Q4" s="2"/>
      <c r="R4" s="2"/>
      <c r="S4" s="2"/>
      <c r="T4" s="2"/>
      <c r="U4" s="2"/>
    </row>
    <row r="5" spans="1:31" ht="15.75" customHeight="1" x14ac:dyDescent="0.2">
      <c r="A5" s="6"/>
      <c r="B5" s="6"/>
      <c r="C5" s="6"/>
      <c r="D5" s="1"/>
      <c r="E5" s="7"/>
      <c r="F5" s="7"/>
      <c r="G5" s="7"/>
      <c r="H5" s="7"/>
      <c r="I5" s="7"/>
      <c r="J5" s="6"/>
      <c r="K5" s="6"/>
      <c r="L5" s="8"/>
      <c r="M5" s="2"/>
      <c r="N5" s="2"/>
      <c r="O5" s="2"/>
      <c r="P5" s="2"/>
      <c r="Q5" s="2"/>
      <c r="R5" s="2"/>
      <c r="S5" s="2"/>
      <c r="T5" s="2"/>
      <c r="U5" s="2"/>
    </row>
    <row r="6" spans="1:31" ht="15.75" customHeight="1" x14ac:dyDescent="0.2">
      <c r="A6" s="6"/>
      <c r="B6" s="6"/>
      <c r="C6" s="6"/>
      <c r="D6" s="1"/>
      <c r="E6" s="7"/>
      <c r="F6" s="7"/>
      <c r="G6" s="7"/>
      <c r="H6" s="7"/>
      <c r="I6" s="7"/>
      <c r="J6" s="6"/>
      <c r="K6" s="6"/>
      <c r="L6" s="8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.75" customHeight="1" x14ac:dyDescent="0.2">
      <c r="A7" s="6"/>
      <c r="B7" s="6"/>
      <c r="C7" s="6"/>
      <c r="D7" s="1"/>
      <c r="E7" s="7"/>
      <c r="F7" s="7"/>
      <c r="G7" s="7"/>
      <c r="H7" s="7"/>
      <c r="I7" s="7"/>
      <c r="J7" s="6"/>
      <c r="K7" s="6"/>
      <c r="L7" s="8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.75" customHeight="1" x14ac:dyDescent="0.2">
      <c r="A8" s="6"/>
      <c r="B8" s="6"/>
      <c r="C8" s="6"/>
      <c r="D8" s="1"/>
      <c r="E8" s="7"/>
      <c r="F8" s="7"/>
      <c r="G8" s="7"/>
      <c r="H8" s="7"/>
      <c r="I8" s="7"/>
      <c r="J8" s="6"/>
      <c r="K8" s="6"/>
      <c r="L8" s="8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.75" customHeight="1" x14ac:dyDescent="0.2">
      <c r="A9" s="6"/>
      <c r="B9" s="6"/>
      <c r="C9" s="6"/>
      <c r="D9" s="1"/>
      <c r="E9" s="7"/>
      <c r="F9" s="7"/>
      <c r="G9" s="7"/>
      <c r="H9" s="7"/>
      <c r="I9" s="7"/>
      <c r="J9" s="6"/>
      <c r="K9" s="6"/>
      <c r="L9" s="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.75" customHeight="1" x14ac:dyDescent="0.2">
      <c r="A10" s="6"/>
      <c r="B10" s="6"/>
      <c r="C10" s="6"/>
      <c r="D10" s="1"/>
      <c r="E10" s="7"/>
      <c r="F10" s="7"/>
      <c r="G10" s="7"/>
      <c r="H10" s="7"/>
      <c r="I10" s="7"/>
      <c r="J10" s="6"/>
      <c r="K10" s="6"/>
      <c r="L10" s="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.75" customHeight="1" x14ac:dyDescent="0.2">
      <c r="A11" s="6"/>
      <c r="B11" s="6"/>
      <c r="C11" s="6"/>
      <c r="D11" s="1"/>
      <c r="E11" s="422" t="s">
        <v>353</v>
      </c>
      <c r="F11" s="423"/>
      <c r="G11" s="423"/>
      <c r="H11" s="424"/>
      <c r="I11" s="7"/>
      <c r="J11" s="6"/>
      <c r="K11" s="6"/>
      <c r="L11" s="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.75" customHeight="1" x14ac:dyDescent="0.2">
      <c r="A12" s="6"/>
      <c r="B12" s="6"/>
      <c r="C12" s="6"/>
      <c r="D12" s="1"/>
      <c r="E12" s="425" t="s">
        <v>354</v>
      </c>
      <c r="F12" s="426"/>
      <c r="G12" s="426"/>
      <c r="H12" s="427"/>
      <c r="I12" s="7"/>
      <c r="J12" s="6"/>
      <c r="K12" s="6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.75" customHeight="1" x14ac:dyDescent="0.2">
      <c r="A13" s="6"/>
      <c r="B13" s="6"/>
      <c r="C13" s="6"/>
      <c r="D13" s="1"/>
      <c r="E13" s="7"/>
      <c r="F13" s="7"/>
      <c r="G13" s="7"/>
      <c r="H13" s="7"/>
      <c r="I13" s="7"/>
      <c r="J13" s="6"/>
      <c r="K13" s="6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.75" customHeight="1" x14ac:dyDescent="0.2">
      <c r="A14" s="6"/>
      <c r="B14" s="6"/>
      <c r="C14" s="6"/>
      <c r="D14" s="1"/>
      <c r="E14" s="10" t="s">
        <v>0</v>
      </c>
      <c r="F14" s="7"/>
      <c r="G14" s="7"/>
      <c r="H14" s="11">
        <f ca="1">+TODAY()</f>
        <v>45230</v>
      </c>
      <c r="I14" s="7"/>
      <c r="J14" s="6"/>
      <c r="K14" s="6"/>
      <c r="L14" s="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.75" customHeight="1" x14ac:dyDescent="0.2">
      <c r="A15" s="6"/>
      <c r="B15" s="6"/>
      <c r="C15" s="6"/>
      <c r="D15" s="1"/>
      <c r="E15" s="7"/>
      <c r="F15" s="7"/>
      <c r="G15" s="7"/>
      <c r="H15" s="7"/>
      <c r="I15" s="7"/>
      <c r="J15" s="6"/>
      <c r="K15" s="6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.75" customHeight="1" x14ac:dyDescent="0.2">
      <c r="A16" s="6"/>
      <c r="B16" s="6"/>
      <c r="C16" s="6"/>
      <c r="D16" s="1"/>
      <c r="E16" s="10" t="s">
        <v>1</v>
      </c>
      <c r="F16" s="7"/>
      <c r="G16" s="7"/>
      <c r="H16" s="396">
        <v>382.28</v>
      </c>
      <c r="I16" s="7"/>
      <c r="J16" s="6"/>
      <c r="K16" s="6"/>
      <c r="L16" s="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.75" customHeight="1" x14ac:dyDescent="0.2">
      <c r="A17" s="6"/>
      <c r="B17" s="6"/>
      <c r="C17" s="6"/>
      <c r="D17" s="1"/>
      <c r="E17" s="1"/>
      <c r="F17" s="1"/>
      <c r="G17" s="1"/>
      <c r="H17" s="1"/>
      <c r="I17" s="1"/>
      <c r="J17" s="6"/>
      <c r="K17" s="14">
        <v>0</v>
      </c>
      <c r="L17" s="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.75" customHeight="1" x14ac:dyDescent="0.2">
      <c r="A18" s="6"/>
      <c r="B18" s="6"/>
      <c r="C18" s="6"/>
      <c r="D18" s="1"/>
      <c r="E18" s="3" t="s">
        <v>2</v>
      </c>
      <c r="F18" s="1"/>
      <c r="G18" s="1"/>
      <c r="H18" s="3">
        <v>1</v>
      </c>
      <c r="I18" s="1"/>
      <c r="J18" s="6"/>
      <c r="K18" s="14">
        <v>1</v>
      </c>
      <c r="L18" s="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.75" customHeight="1" x14ac:dyDescent="0.2">
      <c r="A19" s="6"/>
      <c r="B19" s="6"/>
      <c r="C19" s="6"/>
      <c r="D19" s="1"/>
      <c r="E19" s="1"/>
      <c r="F19" s="1"/>
      <c r="G19" s="1"/>
      <c r="H19" s="1"/>
      <c r="I19" s="1"/>
      <c r="J19" s="6"/>
      <c r="K19" s="14">
        <v>2</v>
      </c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.75" customHeight="1" x14ac:dyDescent="0.2">
      <c r="A20" s="6"/>
      <c r="B20" s="6"/>
      <c r="C20" s="6"/>
      <c r="D20" s="1"/>
      <c r="E20" s="3" t="s">
        <v>458</v>
      </c>
      <c r="F20" s="1"/>
      <c r="G20" s="1"/>
      <c r="H20" s="3">
        <v>1</v>
      </c>
      <c r="I20" s="1"/>
      <c r="J20" s="6"/>
      <c r="K20" s="14">
        <v>3</v>
      </c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.75" customHeight="1" x14ac:dyDescent="0.2">
      <c r="A21" s="6"/>
      <c r="B21" s="6"/>
      <c r="C21" s="6"/>
      <c r="D21" s="1"/>
      <c r="E21" s="1"/>
      <c r="F21" s="1"/>
      <c r="G21" s="1"/>
      <c r="H21" s="1"/>
      <c r="I21" s="1"/>
      <c r="J21" s="6"/>
      <c r="K21" s="6"/>
      <c r="L21" s="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.75" customHeight="1" x14ac:dyDescent="0.2">
      <c r="A22" s="6"/>
      <c r="B22" s="6"/>
      <c r="C22" s="6"/>
      <c r="D22" s="1"/>
      <c r="J22" s="6"/>
      <c r="K22" s="6"/>
      <c r="L22" s="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.75" customHeight="1" x14ac:dyDescent="0.2">
      <c r="A23" s="6"/>
      <c r="B23" s="6"/>
      <c r="C23" s="6"/>
      <c r="D23" s="1"/>
      <c r="J23" s="6"/>
      <c r="K23" s="6"/>
      <c r="L23" s="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.75" customHeight="1" x14ac:dyDescent="0.2">
      <c r="A24" s="6"/>
      <c r="B24" s="6"/>
      <c r="C24" s="6"/>
      <c r="D24" s="1"/>
      <c r="J24" s="6"/>
      <c r="K24" s="6"/>
      <c r="L24" s="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.75" customHeight="1" x14ac:dyDescent="0.2">
      <c r="A25" s="6"/>
      <c r="B25" s="6"/>
      <c r="C25" s="6"/>
      <c r="D25" s="1"/>
      <c r="J25" s="6"/>
      <c r="K25" s="6"/>
      <c r="L25" s="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.75" customHeight="1" x14ac:dyDescent="0.2">
      <c r="A26" s="6"/>
      <c r="B26" s="6"/>
      <c r="C26" s="6"/>
      <c r="D26" s="1"/>
      <c r="E26" s="7"/>
      <c r="F26" s="7"/>
      <c r="G26" s="7"/>
      <c r="H26" s="7"/>
      <c r="I26" s="1"/>
      <c r="J26" s="6"/>
      <c r="K26" s="6"/>
      <c r="L26" s="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75" customHeight="1" x14ac:dyDescent="0.2">
      <c r="A27" s="12"/>
      <c r="B27" s="12"/>
      <c r="C27" s="12"/>
      <c r="D27" s="4"/>
      <c r="E27" s="4"/>
      <c r="F27" s="4"/>
      <c r="G27" s="4"/>
      <c r="H27" s="4"/>
      <c r="I27" s="4"/>
      <c r="J27" s="12"/>
      <c r="K27" s="12"/>
      <c r="L27" s="1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1" ht="15.75" customHeight="1" x14ac:dyDescent="0.2">
      <c r="A65" s="2"/>
    </row>
    <row r="66" spans="1:1" ht="15.75" customHeight="1" x14ac:dyDescent="0.2">
      <c r="A66" s="2"/>
    </row>
    <row r="67" spans="1:1" ht="15.75" customHeight="1" x14ac:dyDescent="0.2">
      <c r="A67" s="2"/>
    </row>
    <row r="68" spans="1:1" ht="15.75" customHeight="1" x14ac:dyDescent="0.2">
      <c r="A68" s="2"/>
    </row>
    <row r="69" spans="1:1" ht="15.75" customHeight="1" x14ac:dyDescent="0.2">
      <c r="A69" s="2"/>
    </row>
    <row r="70" spans="1:1" ht="15.75" customHeight="1" x14ac:dyDescent="0.2">
      <c r="A70" s="2"/>
    </row>
    <row r="71" spans="1:1" ht="15.75" customHeight="1" x14ac:dyDescent="0.2">
      <c r="A71" s="2"/>
    </row>
    <row r="72" spans="1:1" ht="15.75" customHeight="1" x14ac:dyDescent="0.2">
      <c r="A72" s="2"/>
    </row>
    <row r="73" spans="1:1" ht="15.75" customHeight="1" x14ac:dyDescent="0.2">
      <c r="A73" s="2"/>
    </row>
    <row r="74" spans="1:1" ht="15.75" customHeight="1" x14ac:dyDescent="0.2">
      <c r="A74" s="2"/>
    </row>
    <row r="75" spans="1:1" ht="15.75" customHeight="1" x14ac:dyDescent="0.2">
      <c r="A75" s="2"/>
    </row>
    <row r="76" spans="1:1" ht="15.75" customHeight="1" x14ac:dyDescent="0.2">
      <c r="A76" s="2"/>
    </row>
    <row r="77" spans="1:1" ht="15.75" customHeight="1" x14ac:dyDescent="0.2">
      <c r="A77" s="2"/>
    </row>
    <row r="78" spans="1:1" ht="15.75" customHeight="1" x14ac:dyDescent="0.2">
      <c r="A78" s="2"/>
    </row>
    <row r="79" spans="1:1" ht="15.75" customHeight="1" x14ac:dyDescent="0.2">
      <c r="A79" s="2"/>
    </row>
    <row r="80" spans="1:1" ht="15.75" customHeight="1" x14ac:dyDescent="0.2">
      <c r="A80" s="2"/>
    </row>
    <row r="81" spans="1:1" ht="15.75" customHeight="1" x14ac:dyDescent="0.2">
      <c r="A81" s="2"/>
    </row>
    <row r="82" spans="1:1" ht="15.75" customHeight="1" x14ac:dyDescent="0.2">
      <c r="A82" s="2"/>
    </row>
    <row r="83" spans="1:1" ht="15.75" customHeight="1" x14ac:dyDescent="0.2">
      <c r="A83" s="2"/>
    </row>
    <row r="84" spans="1:1" ht="15.75" customHeight="1" x14ac:dyDescent="0.2">
      <c r="A84" s="2"/>
    </row>
    <row r="85" spans="1:1" ht="15.75" customHeight="1" x14ac:dyDescent="0.2">
      <c r="A85" s="2"/>
    </row>
    <row r="86" spans="1:1" ht="15.75" customHeight="1" x14ac:dyDescent="0.2">
      <c r="A86" s="2"/>
    </row>
    <row r="87" spans="1:1" ht="15.75" customHeight="1" x14ac:dyDescent="0.2">
      <c r="A87" s="2"/>
    </row>
    <row r="88" spans="1:1" ht="15.75" customHeight="1" x14ac:dyDescent="0.2">
      <c r="A88" s="2"/>
    </row>
    <row r="89" spans="1:1" ht="15.75" customHeight="1" x14ac:dyDescent="0.2">
      <c r="A89" s="2"/>
    </row>
    <row r="90" spans="1:1" ht="15.75" customHeight="1" x14ac:dyDescent="0.2">
      <c r="A90" s="2"/>
    </row>
    <row r="91" spans="1:1" ht="15.75" customHeight="1" x14ac:dyDescent="0.2">
      <c r="A91" s="2"/>
    </row>
    <row r="92" spans="1:1" ht="15.75" customHeight="1" x14ac:dyDescent="0.2">
      <c r="A92" s="2"/>
    </row>
    <row r="93" spans="1:1" ht="15.75" customHeight="1" x14ac:dyDescent="0.2">
      <c r="A93" s="2"/>
    </row>
    <row r="94" spans="1:1" ht="15.75" customHeight="1" x14ac:dyDescent="0.2">
      <c r="A94" s="2"/>
    </row>
    <row r="95" spans="1:1" ht="15.75" customHeight="1" x14ac:dyDescent="0.2">
      <c r="A95" s="2"/>
    </row>
    <row r="96" spans="1:1" ht="15.75" customHeight="1" x14ac:dyDescent="0.2">
      <c r="A96" s="2"/>
    </row>
    <row r="97" spans="1:1" ht="15.75" customHeight="1" x14ac:dyDescent="0.2">
      <c r="A97" s="2"/>
    </row>
    <row r="98" spans="1:1" ht="15.75" customHeight="1" x14ac:dyDescent="0.2">
      <c r="A98" s="2"/>
    </row>
    <row r="99" spans="1:1" ht="15.75" customHeight="1" x14ac:dyDescent="0.2">
      <c r="A99" s="2"/>
    </row>
    <row r="100" spans="1:1" ht="15.75" customHeight="1" x14ac:dyDescent="0.2">
      <c r="A100" s="2"/>
    </row>
    <row r="101" spans="1:1" ht="15.75" customHeight="1" x14ac:dyDescent="0.2">
      <c r="A101" s="2"/>
    </row>
    <row r="102" spans="1:1" ht="15.75" customHeight="1" x14ac:dyDescent="0.2">
      <c r="A102" s="2"/>
    </row>
    <row r="103" spans="1:1" ht="15.75" customHeight="1" x14ac:dyDescent="0.2">
      <c r="A103" s="2"/>
    </row>
    <row r="104" spans="1:1" ht="15.75" customHeight="1" x14ac:dyDescent="0.2">
      <c r="A104" s="2"/>
    </row>
    <row r="105" spans="1:1" ht="15.75" customHeight="1" x14ac:dyDescent="0.2">
      <c r="A105" s="2"/>
    </row>
    <row r="106" spans="1:1" ht="15.75" customHeight="1" x14ac:dyDescent="0.2">
      <c r="A106" s="2"/>
    </row>
    <row r="107" spans="1:1" ht="15.75" customHeight="1" x14ac:dyDescent="0.2">
      <c r="A107" s="2"/>
    </row>
    <row r="108" spans="1:1" ht="15.75" customHeight="1" x14ac:dyDescent="0.2">
      <c r="A108" s="2"/>
    </row>
    <row r="109" spans="1:1" ht="15.75" customHeight="1" x14ac:dyDescent="0.2">
      <c r="A109" s="2"/>
    </row>
    <row r="110" spans="1:1" ht="15.75" customHeight="1" x14ac:dyDescent="0.2">
      <c r="A110" s="2"/>
    </row>
    <row r="111" spans="1:1" ht="15.75" customHeight="1" x14ac:dyDescent="0.2">
      <c r="A111" s="2"/>
    </row>
    <row r="112" spans="1:1" ht="15.75" customHeight="1" x14ac:dyDescent="0.2">
      <c r="A112" s="2"/>
    </row>
    <row r="113" spans="1:1" ht="15.75" customHeight="1" x14ac:dyDescent="0.2">
      <c r="A113" s="2"/>
    </row>
    <row r="114" spans="1:1" ht="15.75" customHeight="1" x14ac:dyDescent="0.2">
      <c r="A114" s="2"/>
    </row>
    <row r="115" spans="1:1" ht="15.75" customHeight="1" x14ac:dyDescent="0.2">
      <c r="A115" s="2"/>
    </row>
    <row r="116" spans="1:1" ht="15.75" customHeight="1" x14ac:dyDescent="0.2">
      <c r="A116" s="2"/>
    </row>
    <row r="117" spans="1:1" ht="15.75" customHeight="1" x14ac:dyDescent="0.2">
      <c r="A117" s="2"/>
    </row>
    <row r="118" spans="1:1" ht="15.75" customHeight="1" x14ac:dyDescent="0.2">
      <c r="A118" s="2"/>
    </row>
    <row r="119" spans="1:1" ht="15.75" customHeight="1" x14ac:dyDescent="0.2">
      <c r="A119" s="2"/>
    </row>
    <row r="120" spans="1:1" ht="15.75" customHeight="1" x14ac:dyDescent="0.2">
      <c r="A120" s="2"/>
    </row>
    <row r="121" spans="1:1" ht="15.75" customHeight="1" x14ac:dyDescent="0.2">
      <c r="A121" s="2"/>
    </row>
    <row r="122" spans="1:1" ht="15.75" customHeight="1" x14ac:dyDescent="0.2">
      <c r="A122" s="2"/>
    </row>
    <row r="123" spans="1:1" ht="15.75" customHeight="1" x14ac:dyDescent="0.2">
      <c r="A123" s="2"/>
    </row>
    <row r="124" spans="1:1" ht="15.75" customHeight="1" x14ac:dyDescent="0.2">
      <c r="A124" s="2"/>
    </row>
    <row r="125" spans="1:1" ht="15.75" customHeight="1" x14ac:dyDescent="0.2">
      <c r="A125" s="2"/>
    </row>
    <row r="126" spans="1:1" ht="15.75" customHeight="1" x14ac:dyDescent="0.2">
      <c r="A126" s="2"/>
    </row>
    <row r="127" spans="1:1" ht="15.75" customHeight="1" x14ac:dyDescent="0.2">
      <c r="A127" s="2"/>
    </row>
    <row r="128" spans="1:1" ht="15.75" customHeight="1" x14ac:dyDescent="0.2">
      <c r="A128" s="2"/>
    </row>
    <row r="129" spans="1:1" ht="15.75" customHeight="1" x14ac:dyDescent="0.2">
      <c r="A129" s="2"/>
    </row>
    <row r="130" spans="1:1" ht="15.75" customHeight="1" x14ac:dyDescent="0.2">
      <c r="A130" s="2"/>
    </row>
    <row r="131" spans="1:1" ht="15.75" customHeight="1" x14ac:dyDescent="0.2">
      <c r="A131" s="2"/>
    </row>
    <row r="132" spans="1:1" ht="15.75" customHeight="1" x14ac:dyDescent="0.2">
      <c r="A132" s="2"/>
    </row>
    <row r="133" spans="1:1" ht="15.75" customHeight="1" x14ac:dyDescent="0.2">
      <c r="A133" s="2"/>
    </row>
    <row r="134" spans="1:1" ht="15.75" customHeight="1" x14ac:dyDescent="0.2">
      <c r="A134" s="2"/>
    </row>
    <row r="135" spans="1:1" ht="15.75" customHeight="1" x14ac:dyDescent="0.2">
      <c r="A135" s="2"/>
    </row>
    <row r="136" spans="1:1" ht="15.75" customHeight="1" x14ac:dyDescent="0.2">
      <c r="A136" s="2"/>
    </row>
    <row r="137" spans="1:1" ht="15.75" customHeight="1" x14ac:dyDescent="0.2">
      <c r="A137" s="2"/>
    </row>
    <row r="138" spans="1:1" ht="15.75" customHeight="1" x14ac:dyDescent="0.2">
      <c r="A138" s="2"/>
    </row>
    <row r="139" spans="1:1" ht="15.75" customHeight="1" x14ac:dyDescent="0.2">
      <c r="A139" s="2"/>
    </row>
    <row r="140" spans="1:1" ht="15.75" customHeight="1" x14ac:dyDescent="0.2">
      <c r="A140" s="2"/>
    </row>
    <row r="141" spans="1:1" ht="15.75" customHeight="1" x14ac:dyDescent="0.2">
      <c r="A141" s="2"/>
    </row>
    <row r="142" spans="1:1" ht="15.75" customHeight="1" x14ac:dyDescent="0.2">
      <c r="A142" s="2"/>
    </row>
    <row r="143" spans="1:1" ht="15.75" customHeight="1" x14ac:dyDescent="0.2">
      <c r="A143" s="2"/>
    </row>
    <row r="144" spans="1:1" ht="15.75" customHeight="1" x14ac:dyDescent="0.2">
      <c r="A144" s="2"/>
    </row>
    <row r="145" spans="1:1" ht="15.75" customHeight="1" x14ac:dyDescent="0.2">
      <c r="A145" s="2"/>
    </row>
    <row r="146" spans="1:1" ht="15.75" customHeight="1" x14ac:dyDescent="0.2">
      <c r="A146" s="2"/>
    </row>
    <row r="147" spans="1:1" ht="15.75" customHeight="1" x14ac:dyDescent="0.2">
      <c r="A147" s="2"/>
    </row>
    <row r="148" spans="1:1" ht="15.75" customHeight="1" x14ac:dyDescent="0.2">
      <c r="A148" s="2"/>
    </row>
    <row r="149" spans="1:1" ht="15.75" customHeight="1" x14ac:dyDescent="0.2">
      <c r="A149" s="2"/>
    </row>
    <row r="150" spans="1:1" ht="15.75" customHeight="1" x14ac:dyDescent="0.2">
      <c r="A150" s="2"/>
    </row>
    <row r="151" spans="1:1" ht="15.75" customHeight="1" x14ac:dyDescent="0.2">
      <c r="A151" s="2"/>
    </row>
    <row r="152" spans="1:1" ht="15.75" customHeight="1" x14ac:dyDescent="0.2">
      <c r="A152" s="2"/>
    </row>
    <row r="153" spans="1:1" ht="15.75" customHeight="1" x14ac:dyDescent="0.2">
      <c r="A153" s="2"/>
    </row>
    <row r="154" spans="1:1" ht="15.75" customHeight="1" x14ac:dyDescent="0.2">
      <c r="A154" s="2"/>
    </row>
    <row r="155" spans="1:1" ht="15.75" customHeight="1" x14ac:dyDescent="0.2">
      <c r="A155" s="2"/>
    </row>
    <row r="156" spans="1:1" ht="15.75" customHeight="1" x14ac:dyDescent="0.2">
      <c r="A156" s="2"/>
    </row>
    <row r="157" spans="1:1" ht="15.75" customHeight="1" x14ac:dyDescent="0.2">
      <c r="A157" s="2"/>
    </row>
    <row r="158" spans="1:1" ht="15.75" customHeight="1" x14ac:dyDescent="0.2">
      <c r="A158" s="2"/>
    </row>
    <row r="159" spans="1:1" ht="15.75" customHeight="1" x14ac:dyDescent="0.2">
      <c r="A159" s="2"/>
    </row>
    <row r="160" spans="1:1" ht="15.75" customHeight="1" x14ac:dyDescent="0.2">
      <c r="A160" s="2"/>
    </row>
    <row r="161" spans="1:1" ht="15.75" customHeight="1" x14ac:dyDescent="0.2">
      <c r="A161" s="2"/>
    </row>
    <row r="162" spans="1:1" ht="15.75" customHeight="1" x14ac:dyDescent="0.2">
      <c r="A162" s="2"/>
    </row>
    <row r="163" spans="1:1" ht="15.75" customHeight="1" x14ac:dyDescent="0.2">
      <c r="A163" s="2"/>
    </row>
    <row r="164" spans="1:1" ht="15.75" customHeight="1" x14ac:dyDescent="0.2">
      <c r="A164" s="2"/>
    </row>
    <row r="165" spans="1:1" ht="15.75" customHeight="1" x14ac:dyDescent="0.2">
      <c r="A165" s="2"/>
    </row>
    <row r="166" spans="1:1" ht="15.75" customHeight="1" x14ac:dyDescent="0.2">
      <c r="A166" s="2"/>
    </row>
    <row r="167" spans="1:1" ht="15.75" customHeight="1" x14ac:dyDescent="0.2">
      <c r="A167" s="2"/>
    </row>
    <row r="168" spans="1:1" ht="15.75" customHeight="1" x14ac:dyDescent="0.2">
      <c r="A168" s="2"/>
    </row>
    <row r="169" spans="1:1" ht="15.75" customHeight="1" x14ac:dyDescent="0.2">
      <c r="A169" s="2"/>
    </row>
    <row r="170" spans="1:1" ht="15.75" customHeight="1" x14ac:dyDescent="0.2">
      <c r="A170" s="2"/>
    </row>
    <row r="171" spans="1:1" ht="15.75" customHeight="1" x14ac:dyDescent="0.2">
      <c r="A171" s="2"/>
    </row>
    <row r="172" spans="1:1" ht="15.75" customHeight="1" x14ac:dyDescent="0.2">
      <c r="A172" s="2"/>
    </row>
    <row r="173" spans="1:1" ht="15.75" customHeight="1" x14ac:dyDescent="0.2">
      <c r="A173" s="2"/>
    </row>
    <row r="174" spans="1:1" ht="15.75" customHeight="1" x14ac:dyDescent="0.2">
      <c r="A174" s="2"/>
    </row>
    <row r="175" spans="1:1" ht="15.75" customHeight="1" x14ac:dyDescent="0.2">
      <c r="A175" s="2"/>
    </row>
    <row r="176" spans="1:1" ht="15.75" customHeight="1" x14ac:dyDescent="0.2">
      <c r="A176" s="2"/>
    </row>
    <row r="177" spans="1:1" ht="15.75" customHeight="1" x14ac:dyDescent="0.2">
      <c r="A177" s="2"/>
    </row>
    <row r="178" spans="1:1" ht="15.75" customHeight="1" x14ac:dyDescent="0.2">
      <c r="A178" s="2"/>
    </row>
    <row r="179" spans="1:1" ht="15.75" customHeight="1" x14ac:dyDescent="0.2">
      <c r="A179" s="2"/>
    </row>
    <row r="180" spans="1:1" ht="15.75" customHeight="1" x14ac:dyDescent="0.2">
      <c r="A180" s="2"/>
    </row>
    <row r="181" spans="1:1" ht="15.75" customHeight="1" x14ac:dyDescent="0.2">
      <c r="A181" s="2"/>
    </row>
    <row r="182" spans="1:1" ht="15.75" customHeight="1" x14ac:dyDescent="0.2">
      <c r="A182" s="2"/>
    </row>
    <row r="183" spans="1:1" ht="15.75" customHeight="1" x14ac:dyDescent="0.2">
      <c r="A183" s="2"/>
    </row>
    <row r="184" spans="1:1" ht="15.75" customHeight="1" x14ac:dyDescent="0.2">
      <c r="A184" s="2"/>
    </row>
    <row r="185" spans="1:1" ht="15.75" customHeight="1" x14ac:dyDescent="0.2">
      <c r="A185" s="2"/>
    </row>
    <row r="186" spans="1:1" ht="15.75" customHeight="1" x14ac:dyDescent="0.2">
      <c r="A186" s="2"/>
    </row>
    <row r="187" spans="1:1" ht="15.75" customHeight="1" x14ac:dyDescent="0.2">
      <c r="A187" s="2"/>
    </row>
    <row r="188" spans="1:1" ht="15.75" customHeight="1" x14ac:dyDescent="0.2">
      <c r="A188" s="2"/>
    </row>
    <row r="189" spans="1:1" ht="15.75" customHeight="1" x14ac:dyDescent="0.2">
      <c r="A189" s="2"/>
    </row>
    <row r="190" spans="1:1" ht="15.75" customHeight="1" x14ac:dyDescent="0.2">
      <c r="A190" s="2"/>
    </row>
    <row r="191" spans="1:1" ht="15.75" customHeight="1" x14ac:dyDescent="0.2">
      <c r="A191" s="2"/>
    </row>
    <row r="192" spans="1:1" ht="15.75" customHeight="1" x14ac:dyDescent="0.2">
      <c r="A192" s="2"/>
    </row>
    <row r="193" spans="1:1" ht="15.75" customHeight="1" x14ac:dyDescent="0.2">
      <c r="A193" s="2"/>
    </row>
    <row r="194" spans="1:1" ht="15.75" customHeight="1" x14ac:dyDescent="0.2">
      <c r="A194" s="2"/>
    </row>
    <row r="195" spans="1:1" ht="15.75" customHeight="1" x14ac:dyDescent="0.2">
      <c r="A195" s="2"/>
    </row>
    <row r="196" spans="1:1" ht="15.75" customHeight="1" x14ac:dyDescent="0.2">
      <c r="A196" s="2"/>
    </row>
    <row r="197" spans="1:1" ht="15.75" customHeight="1" x14ac:dyDescent="0.2">
      <c r="A197" s="2"/>
    </row>
    <row r="198" spans="1:1" ht="15.75" customHeight="1" x14ac:dyDescent="0.2">
      <c r="A198" s="2"/>
    </row>
    <row r="199" spans="1:1" ht="15.75" customHeight="1" x14ac:dyDescent="0.2">
      <c r="A199" s="2"/>
    </row>
    <row r="200" spans="1:1" ht="15.75" customHeight="1" x14ac:dyDescent="0.2">
      <c r="A200" s="2"/>
    </row>
    <row r="201" spans="1:1" ht="15.75" customHeight="1" x14ac:dyDescent="0.2">
      <c r="A201" s="2"/>
    </row>
    <row r="202" spans="1:1" ht="15.75" customHeight="1" x14ac:dyDescent="0.2">
      <c r="A202" s="2"/>
    </row>
    <row r="203" spans="1:1" ht="15.75" customHeight="1" x14ac:dyDescent="0.2">
      <c r="A203" s="2"/>
    </row>
    <row r="204" spans="1:1" ht="15.75" customHeight="1" x14ac:dyDescent="0.2">
      <c r="A204" s="2"/>
    </row>
    <row r="205" spans="1:1" ht="15.75" customHeight="1" x14ac:dyDescent="0.2">
      <c r="A205" s="2"/>
    </row>
    <row r="206" spans="1:1" ht="15.75" customHeight="1" x14ac:dyDescent="0.2">
      <c r="A206" s="2"/>
    </row>
    <row r="207" spans="1:1" ht="15.75" customHeight="1" x14ac:dyDescent="0.2">
      <c r="A207" s="2"/>
    </row>
    <row r="208" spans="1:1" ht="15.75" customHeight="1" x14ac:dyDescent="0.2">
      <c r="A208" s="2"/>
    </row>
    <row r="209" spans="1:1" ht="15.75" customHeight="1" x14ac:dyDescent="0.2">
      <c r="A209" s="2"/>
    </row>
    <row r="210" spans="1:1" ht="15.75" customHeight="1" x14ac:dyDescent="0.2">
      <c r="A210" s="2"/>
    </row>
    <row r="211" spans="1:1" ht="15.75" customHeight="1" x14ac:dyDescent="0.2">
      <c r="A211" s="2"/>
    </row>
    <row r="212" spans="1:1" ht="15.75" customHeight="1" x14ac:dyDescent="0.2">
      <c r="A212" s="2"/>
    </row>
    <row r="213" spans="1:1" ht="15.75" customHeight="1" x14ac:dyDescent="0.2">
      <c r="A213" s="2"/>
    </row>
    <row r="214" spans="1:1" ht="15.75" customHeight="1" x14ac:dyDescent="0.2">
      <c r="A214" s="2"/>
    </row>
    <row r="215" spans="1:1" ht="15.75" customHeight="1" x14ac:dyDescent="0.2">
      <c r="A215" s="2"/>
    </row>
    <row r="216" spans="1:1" ht="15.75" customHeight="1" x14ac:dyDescent="0.2">
      <c r="A216" s="2"/>
    </row>
    <row r="217" spans="1:1" ht="15.75" customHeight="1" x14ac:dyDescent="0.2">
      <c r="A217" s="2"/>
    </row>
    <row r="218" spans="1:1" ht="15.75" customHeight="1" x14ac:dyDescent="0.2">
      <c r="A218" s="2"/>
    </row>
    <row r="219" spans="1:1" ht="15.75" customHeight="1" x14ac:dyDescent="0.2">
      <c r="A219" s="2"/>
    </row>
    <row r="220" spans="1:1" ht="15.75" customHeight="1" x14ac:dyDescent="0.2">
      <c r="A220" s="2"/>
    </row>
    <row r="221" spans="1:1" ht="15.75" customHeight="1" x14ac:dyDescent="0.2">
      <c r="A221" s="2"/>
    </row>
    <row r="222" spans="1:1" ht="15.75" customHeight="1" x14ac:dyDescent="0.2">
      <c r="A222" s="2"/>
    </row>
    <row r="223" spans="1:1" ht="15.75" customHeight="1" x14ac:dyDescent="0.2">
      <c r="A223" s="2"/>
    </row>
    <row r="224" spans="1:1" ht="15.75" customHeight="1" x14ac:dyDescent="0.2">
      <c r="A224" s="2"/>
    </row>
    <row r="225" spans="1:1" ht="15.75" customHeight="1" x14ac:dyDescent="0.2">
      <c r="A225" s="2"/>
    </row>
    <row r="226" spans="1:1" ht="15.75" customHeight="1" x14ac:dyDescent="0.2">
      <c r="A226" s="2"/>
    </row>
    <row r="227" spans="1:1" ht="15.75" customHeight="1" x14ac:dyDescent="0.2">
      <c r="A227" s="2"/>
    </row>
    <row r="228" spans="1:1" ht="15.75" customHeight="1" x14ac:dyDescent="0.2">
      <c r="A228" s="2"/>
    </row>
    <row r="229" spans="1:1" ht="15.75" customHeight="1" x14ac:dyDescent="0.2">
      <c r="A229" s="2"/>
    </row>
    <row r="230" spans="1:1" ht="15.75" customHeight="1" x14ac:dyDescent="0.2">
      <c r="A230" s="2"/>
    </row>
    <row r="231" spans="1:1" ht="15.75" customHeight="1" x14ac:dyDescent="0.2">
      <c r="A231" s="2"/>
    </row>
    <row r="232" spans="1:1" ht="15.75" customHeight="1" x14ac:dyDescent="0.2">
      <c r="A232" s="2"/>
    </row>
    <row r="233" spans="1:1" ht="15.75" customHeight="1" x14ac:dyDescent="0.2">
      <c r="A233" s="2"/>
    </row>
    <row r="234" spans="1:1" ht="15.75" customHeight="1" x14ac:dyDescent="0.2">
      <c r="A234" s="2"/>
    </row>
    <row r="235" spans="1:1" ht="15.75" customHeight="1" x14ac:dyDescent="0.2">
      <c r="A235" s="2"/>
    </row>
    <row r="236" spans="1:1" ht="15.75" customHeight="1" x14ac:dyDescent="0.2">
      <c r="A236" s="2"/>
    </row>
    <row r="237" spans="1:1" ht="15.75" customHeight="1" x14ac:dyDescent="0.2">
      <c r="A237" s="2"/>
    </row>
    <row r="238" spans="1:1" ht="15.75" customHeight="1" x14ac:dyDescent="0.2">
      <c r="A238" s="2"/>
    </row>
    <row r="239" spans="1:1" ht="15.75" customHeight="1" x14ac:dyDescent="0.2">
      <c r="A239" s="2"/>
    </row>
    <row r="240" spans="1:1" ht="15.75" customHeight="1" x14ac:dyDescent="0.2">
      <c r="A240" s="2"/>
    </row>
    <row r="241" spans="1:1" ht="15.75" customHeight="1" x14ac:dyDescent="0.2">
      <c r="A241" s="2"/>
    </row>
    <row r="242" spans="1:1" ht="15.75" customHeight="1" x14ac:dyDescent="0.2">
      <c r="A242" s="2"/>
    </row>
    <row r="243" spans="1:1" ht="15.75" customHeight="1" x14ac:dyDescent="0.2">
      <c r="A243" s="2"/>
    </row>
    <row r="244" spans="1:1" ht="15.75" customHeight="1" x14ac:dyDescent="0.2">
      <c r="A244" s="2"/>
    </row>
    <row r="245" spans="1:1" ht="15.75" customHeight="1" x14ac:dyDescent="0.2">
      <c r="A245" s="2"/>
    </row>
    <row r="246" spans="1:1" ht="15.75" customHeight="1" x14ac:dyDescent="0.2">
      <c r="A246" s="2"/>
    </row>
    <row r="247" spans="1:1" ht="15.75" customHeight="1" x14ac:dyDescent="0.2">
      <c r="A247" s="2"/>
    </row>
    <row r="248" spans="1:1" ht="15.75" customHeight="1" x14ac:dyDescent="0.2">
      <c r="A248" s="2"/>
    </row>
    <row r="249" spans="1:1" ht="15.75" customHeight="1" x14ac:dyDescent="0.2">
      <c r="A249" s="2"/>
    </row>
    <row r="250" spans="1:1" ht="15.75" customHeight="1" x14ac:dyDescent="0.2">
      <c r="A250" s="2"/>
    </row>
    <row r="251" spans="1:1" ht="15.75" customHeight="1" x14ac:dyDescent="0.2">
      <c r="A251" s="2"/>
    </row>
    <row r="252" spans="1:1" ht="15.75" customHeight="1" x14ac:dyDescent="0.2">
      <c r="A252" s="2"/>
    </row>
    <row r="253" spans="1:1" ht="15.75" customHeight="1" x14ac:dyDescent="0.2">
      <c r="A253" s="2"/>
    </row>
    <row r="254" spans="1:1" ht="15.75" customHeight="1" x14ac:dyDescent="0.2">
      <c r="A254" s="2"/>
    </row>
    <row r="255" spans="1:1" ht="15.75" customHeight="1" x14ac:dyDescent="0.2">
      <c r="A255" s="2"/>
    </row>
    <row r="256" spans="1:1" ht="15.75" customHeight="1" x14ac:dyDescent="0.2">
      <c r="A256" s="2"/>
    </row>
    <row r="257" spans="1:1" ht="15.75" customHeight="1" x14ac:dyDescent="0.2">
      <c r="A257" s="2"/>
    </row>
    <row r="258" spans="1:1" ht="15.75" customHeight="1" x14ac:dyDescent="0.2">
      <c r="A258" s="2"/>
    </row>
    <row r="259" spans="1:1" ht="15.75" customHeight="1" x14ac:dyDescent="0.2">
      <c r="A259" s="2"/>
    </row>
    <row r="260" spans="1:1" ht="15.75" customHeight="1" x14ac:dyDescent="0.2">
      <c r="A260" s="2"/>
    </row>
    <row r="261" spans="1:1" ht="15.75" customHeight="1" x14ac:dyDescent="0.2">
      <c r="A261" s="2"/>
    </row>
    <row r="262" spans="1:1" ht="15.75" customHeight="1" x14ac:dyDescent="0.2">
      <c r="A262" s="2"/>
    </row>
    <row r="263" spans="1:1" ht="15.75" customHeight="1" x14ac:dyDescent="0.2">
      <c r="A263" s="2"/>
    </row>
    <row r="264" spans="1:1" ht="15.75" customHeight="1" x14ac:dyDescent="0.2">
      <c r="A264" s="2"/>
    </row>
    <row r="265" spans="1:1" ht="15.75" customHeight="1" x14ac:dyDescent="0.2">
      <c r="A265" s="2"/>
    </row>
    <row r="266" spans="1:1" ht="15.75" customHeight="1" x14ac:dyDescent="0.2">
      <c r="A266" s="2"/>
    </row>
    <row r="267" spans="1:1" ht="15.75" customHeight="1" x14ac:dyDescent="0.2">
      <c r="A267" s="2"/>
    </row>
    <row r="268" spans="1:1" ht="15.75" customHeight="1" x14ac:dyDescent="0.2">
      <c r="A268" s="2"/>
    </row>
    <row r="269" spans="1:1" ht="15.75" customHeight="1" x14ac:dyDescent="0.2">
      <c r="A269" s="2"/>
    </row>
    <row r="270" spans="1:1" ht="15.75" customHeight="1" x14ac:dyDescent="0.2">
      <c r="A270" s="2"/>
    </row>
    <row r="271" spans="1:1" ht="15.75" customHeight="1" x14ac:dyDescent="0.2">
      <c r="A271" s="2"/>
    </row>
    <row r="272" spans="1:1" ht="15.75" customHeight="1" x14ac:dyDescent="0.2">
      <c r="A272" s="2"/>
    </row>
    <row r="273" spans="1:1" ht="15.75" customHeight="1" x14ac:dyDescent="0.2">
      <c r="A273" s="2"/>
    </row>
    <row r="274" spans="1:1" ht="15.75" customHeight="1" x14ac:dyDescent="0.2">
      <c r="A274" s="2"/>
    </row>
    <row r="275" spans="1:1" ht="15.75" customHeight="1" x14ac:dyDescent="0.2">
      <c r="A275" s="2"/>
    </row>
    <row r="276" spans="1:1" ht="15.75" customHeight="1" x14ac:dyDescent="0.2">
      <c r="A276" s="2"/>
    </row>
    <row r="277" spans="1:1" ht="15.75" customHeight="1" x14ac:dyDescent="0.2">
      <c r="A277" s="2"/>
    </row>
    <row r="278" spans="1:1" ht="15.75" customHeight="1" x14ac:dyDescent="0.2">
      <c r="A278" s="2"/>
    </row>
    <row r="279" spans="1:1" ht="15.75" customHeight="1" x14ac:dyDescent="0.2">
      <c r="A279" s="2"/>
    </row>
    <row r="280" spans="1:1" ht="15.75" customHeight="1" x14ac:dyDescent="0.2">
      <c r="A280" s="2"/>
    </row>
    <row r="281" spans="1:1" ht="15.75" customHeight="1" x14ac:dyDescent="0.2">
      <c r="A281" s="2"/>
    </row>
    <row r="282" spans="1:1" ht="15.75" customHeight="1" x14ac:dyDescent="0.2">
      <c r="A282" s="2"/>
    </row>
    <row r="283" spans="1:1" ht="15.75" customHeight="1" x14ac:dyDescent="0.2">
      <c r="A283" s="2"/>
    </row>
    <row r="284" spans="1:1" ht="15.75" customHeight="1" x14ac:dyDescent="0.2">
      <c r="A284" s="2"/>
    </row>
    <row r="285" spans="1:1" ht="15.75" customHeight="1" x14ac:dyDescent="0.2">
      <c r="A285" s="2"/>
    </row>
    <row r="286" spans="1:1" ht="15.75" customHeight="1" x14ac:dyDescent="0.2">
      <c r="A286" s="2"/>
    </row>
    <row r="287" spans="1:1" ht="15.75" customHeight="1" x14ac:dyDescent="0.2">
      <c r="A287" s="2"/>
    </row>
    <row r="288" spans="1:1" ht="15.75" customHeight="1" x14ac:dyDescent="0.2">
      <c r="A288" s="2"/>
    </row>
    <row r="289" spans="1:1" ht="15.75" customHeight="1" x14ac:dyDescent="0.2">
      <c r="A289" s="2"/>
    </row>
    <row r="290" spans="1:1" ht="15.75" customHeight="1" x14ac:dyDescent="0.2">
      <c r="A290" s="2"/>
    </row>
    <row r="291" spans="1:1" ht="15.75" customHeight="1" x14ac:dyDescent="0.2">
      <c r="A291" s="2"/>
    </row>
    <row r="292" spans="1:1" ht="15.75" customHeight="1" x14ac:dyDescent="0.2">
      <c r="A292" s="2"/>
    </row>
    <row r="293" spans="1:1" ht="15.75" customHeight="1" x14ac:dyDescent="0.2">
      <c r="A293" s="2"/>
    </row>
    <row r="294" spans="1:1" ht="15.75" customHeight="1" x14ac:dyDescent="0.2">
      <c r="A294" s="2"/>
    </row>
    <row r="295" spans="1:1" ht="15.75" customHeight="1" x14ac:dyDescent="0.2">
      <c r="A295" s="2"/>
    </row>
    <row r="296" spans="1:1" ht="15.75" customHeight="1" x14ac:dyDescent="0.2">
      <c r="A296" s="2"/>
    </row>
    <row r="297" spans="1:1" ht="15.75" customHeight="1" x14ac:dyDescent="0.2">
      <c r="A297" s="2"/>
    </row>
    <row r="298" spans="1:1" ht="15.75" customHeight="1" x14ac:dyDescent="0.2">
      <c r="A298" s="2"/>
    </row>
    <row r="299" spans="1:1" ht="15.75" customHeight="1" x14ac:dyDescent="0.2">
      <c r="A299" s="2"/>
    </row>
    <row r="300" spans="1:1" ht="15.75" customHeight="1" x14ac:dyDescent="0.2">
      <c r="A300" s="2"/>
    </row>
    <row r="301" spans="1:1" ht="15.75" customHeight="1" x14ac:dyDescent="0.2">
      <c r="A301" s="2"/>
    </row>
    <row r="302" spans="1:1" ht="15.75" customHeight="1" x14ac:dyDescent="0.2">
      <c r="A302" s="2"/>
    </row>
    <row r="303" spans="1:1" ht="15.75" customHeight="1" x14ac:dyDescent="0.2">
      <c r="A303" s="2"/>
    </row>
    <row r="304" spans="1:1" ht="15.75" customHeight="1" x14ac:dyDescent="0.2">
      <c r="A304" s="2"/>
    </row>
    <row r="305" spans="1:1" ht="15.75" customHeight="1" x14ac:dyDescent="0.2">
      <c r="A305" s="2"/>
    </row>
    <row r="306" spans="1:1" ht="15.75" customHeight="1" x14ac:dyDescent="0.2">
      <c r="A306" s="2"/>
    </row>
    <row r="307" spans="1:1" ht="15.75" customHeight="1" x14ac:dyDescent="0.2">
      <c r="A307" s="2"/>
    </row>
    <row r="308" spans="1:1" ht="15.75" customHeight="1" x14ac:dyDescent="0.2">
      <c r="A308" s="2"/>
    </row>
    <row r="309" spans="1:1" ht="15.75" customHeight="1" x14ac:dyDescent="0.2">
      <c r="A309" s="2"/>
    </row>
    <row r="310" spans="1:1" ht="15.75" customHeight="1" x14ac:dyDescent="0.2">
      <c r="A310" s="2"/>
    </row>
    <row r="311" spans="1:1" ht="15.75" customHeight="1" x14ac:dyDescent="0.2">
      <c r="A311" s="2"/>
    </row>
    <row r="312" spans="1:1" ht="15.75" customHeight="1" x14ac:dyDescent="0.2">
      <c r="A312" s="2"/>
    </row>
    <row r="313" spans="1:1" ht="15.75" customHeight="1" x14ac:dyDescent="0.2">
      <c r="A313" s="2"/>
    </row>
    <row r="314" spans="1:1" ht="15.75" customHeight="1" x14ac:dyDescent="0.2">
      <c r="A314" s="2"/>
    </row>
    <row r="315" spans="1:1" ht="15.75" customHeight="1" x14ac:dyDescent="0.2">
      <c r="A315" s="2"/>
    </row>
    <row r="316" spans="1:1" ht="15.75" customHeight="1" x14ac:dyDescent="0.2">
      <c r="A316" s="2"/>
    </row>
    <row r="317" spans="1:1" ht="15.75" customHeight="1" x14ac:dyDescent="0.2">
      <c r="A317" s="2"/>
    </row>
    <row r="318" spans="1:1" ht="15.75" customHeight="1" x14ac:dyDescent="0.2">
      <c r="A318" s="2"/>
    </row>
    <row r="319" spans="1:1" ht="15.75" customHeight="1" x14ac:dyDescent="0.2">
      <c r="A319" s="2"/>
    </row>
    <row r="320" spans="1:1" ht="15.75" customHeight="1" x14ac:dyDescent="0.2">
      <c r="A320" s="2"/>
    </row>
    <row r="321" spans="1:1" ht="15.75" customHeight="1" x14ac:dyDescent="0.2">
      <c r="A321" s="2"/>
    </row>
    <row r="322" spans="1:1" ht="15.75" customHeight="1" x14ac:dyDescent="0.2">
      <c r="A322" s="2"/>
    </row>
    <row r="323" spans="1:1" ht="15.75" customHeight="1" x14ac:dyDescent="0.2">
      <c r="A323" s="2"/>
    </row>
    <row r="324" spans="1:1" ht="15.75" customHeight="1" x14ac:dyDescent="0.2">
      <c r="A324" s="2"/>
    </row>
    <row r="325" spans="1:1" ht="15.75" customHeight="1" x14ac:dyDescent="0.2">
      <c r="A325" s="2"/>
    </row>
    <row r="326" spans="1:1" ht="15.75" customHeight="1" x14ac:dyDescent="0.2">
      <c r="A326" s="2"/>
    </row>
    <row r="327" spans="1:1" ht="15.75" customHeight="1" x14ac:dyDescent="0.2">
      <c r="A327" s="2"/>
    </row>
    <row r="328" spans="1:1" ht="15.75" customHeight="1" x14ac:dyDescent="0.2">
      <c r="A328" s="2"/>
    </row>
    <row r="329" spans="1:1" ht="15.75" customHeight="1" x14ac:dyDescent="0.2">
      <c r="A329" s="2"/>
    </row>
    <row r="330" spans="1:1" ht="15.75" customHeight="1" x14ac:dyDescent="0.2">
      <c r="A330" s="2"/>
    </row>
    <row r="331" spans="1:1" ht="15.75" customHeight="1" x14ac:dyDescent="0.2">
      <c r="A331" s="2"/>
    </row>
    <row r="332" spans="1:1" ht="15.75" customHeight="1" x14ac:dyDescent="0.2">
      <c r="A332" s="2"/>
    </row>
    <row r="333" spans="1:1" ht="15.75" customHeight="1" x14ac:dyDescent="0.2">
      <c r="A333" s="2"/>
    </row>
    <row r="334" spans="1:1" ht="15.75" customHeight="1" x14ac:dyDescent="0.2">
      <c r="A334" s="2"/>
    </row>
    <row r="335" spans="1:1" ht="15.75" customHeight="1" x14ac:dyDescent="0.2">
      <c r="A335" s="2"/>
    </row>
    <row r="336" spans="1:1" ht="15.75" customHeight="1" x14ac:dyDescent="0.2">
      <c r="A336" s="2"/>
    </row>
    <row r="337" spans="1:1" ht="15.75" customHeight="1" x14ac:dyDescent="0.2">
      <c r="A337" s="2"/>
    </row>
    <row r="338" spans="1:1" ht="15.75" customHeight="1" x14ac:dyDescent="0.2">
      <c r="A338" s="2"/>
    </row>
    <row r="339" spans="1:1" ht="15.75" customHeight="1" x14ac:dyDescent="0.2">
      <c r="A339" s="2"/>
    </row>
    <row r="340" spans="1:1" ht="15.75" customHeight="1" x14ac:dyDescent="0.2">
      <c r="A340" s="2"/>
    </row>
    <row r="341" spans="1:1" ht="15.75" customHeight="1" x14ac:dyDescent="0.2">
      <c r="A341" s="2"/>
    </row>
    <row r="342" spans="1:1" ht="15.75" customHeight="1" x14ac:dyDescent="0.2">
      <c r="A342" s="2"/>
    </row>
    <row r="343" spans="1:1" ht="15.75" customHeight="1" x14ac:dyDescent="0.2">
      <c r="A343" s="2"/>
    </row>
    <row r="344" spans="1:1" ht="15.75" customHeight="1" x14ac:dyDescent="0.2">
      <c r="A344" s="2"/>
    </row>
    <row r="345" spans="1:1" ht="15.75" customHeight="1" x14ac:dyDescent="0.2">
      <c r="A345" s="2"/>
    </row>
    <row r="346" spans="1:1" ht="15.75" customHeight="1" x14ac:dyDescent="0.2">
      <c r="A346" s="2"/>
    </row>
    <row r="347" spans="1:1" ht="15.75" customHeight="1" x14ac:dyDescent="0.2">
      <c r="A347" s="2"/>
    </row>
    <row r="348" spans="1:1" ht="15.75" customHeight="1" x14ac:dyDescent="0.2">
      <c r="A348" s="2"/>
    </row>
    <row r="349" spans="1:1" ht="15.75" customHeight="1" x14ac:dyDescent="0.2">
      <c r="A349" s="2"/>
    </row>
    <row r="350" spans="1:1" ht="15.75" customHeight="1" x14ac:dyDescent="0.2">
      <c r="A350" s="2"/>
    </row>
    <row r="351" spans="1:1" ht="15.75" customHeight="1" x14ac:dyDescent="0.2">
      <c r="A351" s="2"/>
    </row>
    <row r="352" spans="1:1" ht="15.75" customHeight="1" x14ac:dyDescent="0.2">
      <c r="A352" s="2"/>
    </row>
    <row r="353" spans="1:1" ht="15.75" customHeight="1" x14ac:dyDescent="0.2">
      <c r="A353" s="2"/>
    </row>
    <row r="354" spans="1:1" ht="15.75" customHeight="1" x14ac:dyDescent="0.2">
      <c r="A354" s="2"/>
    </row>
    <row r="355" spans="1:1" ht="15.75" customHeight="1" x14ac:dyDescent="0.2">
      <c r="A355" s="2"/>
    </row>
    <row r="356" spans="1:1" ht="15.75" customHeight="1" x14ac:dyDescent="0.2">
      <c r="A356" s="2"/>
    </row>
    <row r="357" spans="1:1" ht="15.75" customHeight="1" x14ac:dyDescent="0.2">
      <c r="A357" s="2"/>
    </row>
    <row r="358" spans="1:1" ht="15.75" customHeight="1" x14ac:dyDescent="0.2">
      <c r="A358" s="2"/>
    </row>
    <row r="359" spans="1:1" ht="15.75" customHeight="1" x14ac:dyDescent="0.2">
      <c r="A359" s="2"/>
    </row>
    <row r="360" spans="1:1" ht="15.75" customHeight="1" x14ac:dyDescent="0.2">
      <c r="A360" s="2"/>
    </row>
    <row r="361" spans="1:1" ht="15.75" customHeight="1" x14ac:dyDescent="0.2">
      <c r="A361" s="2"/>
    </row>
    <row r="362" spans="1:1" ht="15.75" customHeight="1" x14ac:dyDescent="0.2">
      <c r="A362" s="2"/>
    </row>
    <row r="363" spans="1:1" ht="15.75" customHeight="1" x14ac:dyDescent="0.2">
      <c r="A363" s="2"/>
    </row>
    <row r="364" spans="1:1" ht="15.75" customHeight="1" x14ac:dyDescent="0.2">
      <c r="A364" s="2"/>
    </row>
    <row r="365" spans="1:1" ht="15.75" customHeight="1" x14ac:dyDescent="0.2">
      <c r="A365" s="2"/>
    </row>
    <row r="366" spans="1:1" ht="15.75" customHeight="1" x14ac:dyDescent="0.2">
      <c r="A366" s="2"/>
    </row>
    <row r="367" spans="1:1" ht="15.75" customHeight="1" x14ac:dyDescent="0.2">
      <c r="A367" s="2"/>
    </row>
    <row r="368" spans="1:1" ht="15.75" customHeight="1" x14ac:dyDescent="0.2">
      <c r="A368" s="2"/>
    </row>
    <row r="369" spans="1:1" ht="15.75" customHeight="1" x14ac:dyDescent="0.2">
      <c r="A369" s="2"/>
    </row>
    <row r="370" spans="1:1" ht="15.75" customHeight="1" x14ac:dyDescent="0.2">
      <c r="A370" s="2"/>
    </row>
    <row r="371" spans="1:1" ht="15.75" customHeight="1" x14ac:dyDescent="0.2">
      <c r="A371" s="2"/>
    </row>
    <row r="372" spans="1:1" ht="15.75" customHeight="1" x14ac:dyDescent="0.2">
      <c r="A372" s="2"/>
    </row>
    <row r="373" spans="1:1" ht="15.75" customHeight="1" x14ac:dyDescent="0.2">
      <c r="A373" s="2"/>
    </row>
    <row r="374" spans="1:1" ht="15.75" customHeight="1" x14ac:dyDescent="0.2">
      <c r="A374" s="2"/>
    </row>
    <row r="375" spans="1:1" ht="15.75" customHeight="1" x14ac:dyDescent="0.2">
      <c r="A375" s="2"/>
    </row>
    <row r="376" spans="1:1" ht="15.75" customHeight="1" x14ac:dyDescent="0.2">
      <c r="A376" s="2"/>
    </row>
    <row r="377" spans="1:1" ht="15.75" customHeight="1" x14ac:dyDescent="0.2">
      <c r="A377" s="2"/>
    </row>
    <row r="378" spans="1:1" ht="15.75" customHeight="1" x14ac:dyDescent="0.2">
      <c r="A378" s="2"/>
    </row>
    <row r="379" spans="1:1" ht="15.75" customHeight="1" x14ac:dyDescent="0.2">
      <c r="A379" s="2"/>
    </row>
    <row r="380" spans="1:1" ht="15.75" customHeight="1" x14ac:dyDescent="0.2">
      <c r="A380" s="2"/>
    </row>
    <row r="381" spans="1:1" ht="15.75" customHeight="1" x14ac:dyDescent="0.2">
      <c r="A381" s="2"/>
    </row>
    <row r="382" spans="1:1" ht="15.75" customHeight="1" x14ac:dyDescent="0.2">
      <c r="A382" s="2"/>
    </row>
    <row r="383" spans="1:1" ht="15.75" customHeight="1" x14ac:dyDescent="0.2">
      <c r="A383" s="2"/>
    </row>
    <row r="384" spans="1:1" ht="15.75" customHeight="1" x14ac:dyDescent="0.2">
      <c r="A384" s="2"/>
    </row>
    <row r="385" spans="1:1" ht="15.75" customHeight="1" x14ac:dyDescent="0.2">
      <c r="A385" s="2"/>
    </row>
    <row r="386" spans="1:1" ht="15.75" customHeight="1" x14ac:dyDescent="0.2">
      <c r="A386" s="2"/>
    </row>
    <row r="387" spans="1:1" ht="15.75" customHeight="1" x14ac:dyDescent="0.2">
      <c r="A387" s="2"/>
    </row>
    <row r="388" spans="1:1" ht="15.75" customHeight="1" x14ac:dyDescent="0.2">
      <c r="A388" s="2"/>
    </row>
    <row r="389" spans="1:1" ht="15.75" customHeight="1" x14ac:dyDescent="0.2">
      <c r="A389" s="2"/>
    </row>
    <row r="390" spans="1:1" ht="15.75" customHeight="1" x14ac:dyDescent="0.2">
      <c r="A390" s="2"/>
    </row>
    <row r="391" spans="1:1" ht="15.75" customHeight="1" x14ac:dyDescent="0.2">
      <c r="A391" s="2"/>
    </row>
    <row r="392" spans="1:1" ht="15.75" customHeight="1" x14ac:dyDescent="0.2">
      <c r="A392" s="2"/>
    </row>
    <row r="393" spans="1:1" ht="15.75" customHeight="1" x14ac:dyDescent="0.2">
      <c r="A393" s="2"/>
    </row>
    <row r="394" spans="1:1" ht="15.75" customHeight="1" x14ac:dyDescent="0.2">
      <c r="A394" s="2"/>
    </row>
    <row r="395" spans="1:1" ht="15.75" customHeight="1" x14ac:dyDescent="0.2">
      <c r="A395" s="2"/>
    </row>
    <row r="396" spans="1:1" ht="15.75" customHeight="1" x14ac:dyDescent="0.2">
      <c r="A396" s="2"/>
    </row>
    <row r="397" spans="1:1" ht="15.75" customHeight="1" x14ac:dyDescent="0.2">
      <c r="A397" s="2"/>
    </row>
    <row r="398" spans="1:1" ht="15.75" customHeight="1" x14ac:dyDescent="0.2">
      <c r="A398" s="2"/>
    </row>
    <row r="399" spans="1:1" ht="15.75" customHeight="1" x14ac:dyDescent="0.2">
      <c r="A399" s="2"/>
    </row>
    <row r="400" spans="1:1" ht="15.75" customHeight="1" x14ac:dyDescent="0.2">
      <c r="A400" s="2"/>
    </row>
    <row r="401" spans="1:1" ht="15.75" customHeight="1" x14ac:dyDescent="0.2">
      <c r="A401" s="2"/>
    </row>
    <row r="402" spans="1:1" ht="15.75" customHeight="1" x14ac:dyDescent="0.2">
      <c r="A402" s="2"/>
    </row>
    <row r="403" spans="1:1" ht="15.75" customHeight="1" x14ac:dyDescent="0.2">
      <c r="A403" s="2"/>
    </row>
    <row r="404" spans="1:1" ht="15.75" customHeight="1" x14ac:dyDescent="0.2">
      <c r="A404" s="2"/>
    </row>
    <row r="405" spans="1:1" ht="15.75" customHeight="1" x14ac:dyDescent="0.2">
      <c r="A405" s="2"/>
    </row>
    <row r="406" spans="1:1" ht="15.75" customHeight="1" x14ac:dyDescent="0.2">
      <c r="A406" s="2"/>
    </row>
    <row r="407" spans="1:1" ht="15.75" customHeight="1" x14ac:dyDescent="0.2">
      <c r="A407" s="2"/>
    </row>
    <row r="408" spans="1:1" ht="15.75" customHeight="1" x14ac:dyDescent="0.2">
      <c r="A408" s="2"/>
    </row>
    <row r="409" spans="1:1" ht="15.75" customHeight="1" x14ac:dyDescent="0.2">
      <c r="A409" s="2"/>
    </row>
    <row r="410" spans="1:1" ht="15.75" customHeight="1" x14ac:dyDescent="0.2">
      <c r="A410" s="2"/>
    </row>
    <row r="411" spans="1:1" ht="15.75" customHeight="1" x14ac:dyDescent="0.2">
      <c r="A411" s="2"/>
    </row>
    <row r="412" spans="1:1" ht="15.75" customHeight="1" x14ac:dyDescent="0.2">
      <c r="A412" s="2"/>
    </row>
    <row r="413" spans="1:1" ht="15.75" customHeight="1" x14ac:dyDescent="0.2">
      <c r="A413" s="2"/>
    </row>
    <row r="414" spans="1:1" ht="15.75" customHeight="1" x14ac:dyDescent="0.2">
      <c r="A414" s="2"/>
    </row>
    <row r="415" spans="1:1" ht="15.75" customHeight="1" x14ac:dyDescent="0.2">
      <c r="A415" s="2"/>
    </row>
    <row r="416" spans="1:1" ht="15.75" customHeight="1" x14ac:dyDescent="0.2">
      <c r="A416" s="2"/>
    </row>
    <row r="417" spans="1:1" ht="15.75" customHeight="1" x14ac:dyDescent="0.2">
      <c r="A417" s="2"/>
    </row>
    <row r="418" spans="1:1" ht="15.75" customHeight="1" x14ac:dyDescent="0.2">
      <c r="A418" s="2"/>
    </row>
    <row r="419" spans="1:1" ht="15.75" customHeight="1" x14ac:dyDescent="0.2">
      <c r="A419" s="2"/>
    </row>
    <row r="420" spans="1:1" ht="15.75" customHeight="1" x14ac:dyDescent="0.2">
      <c r="A420" s="2"/>
    </row>
    <row r="421" spans="1:1" ht="15.75" customHeight="1" x14ac:dyDescent="0.2">
      <c r="A421" s="2"/>
    </row>
    <row r="422" spans="1:1" ht="15.75" customHeight="1" x14ac:dyDescent="0.2">
      <c r="A422" s="2"/>
    </row>
    <row r="423" spans="1:1" ht="15.75" customHeight="1" x14ac:dyDescent="0.2">
      <c r="A423" s="2"/>
    </row>
    <row r="424" spans="1:1" ht="15.75" customHeight="1" x14ac:dyDescent="0.2">
      <c r="A424" s="2"/>
    </row>
    <row r="425" spans="1:1" ht="15.75" customHeight="1" x14ac:dyDescent="0.2">
      <c r="A425" s="2"/>
    </row>
    <row r="426" spans="1:1" ht="15.75" customHeight="1" x14ac:dyDescent="0.2">
      <c r="A426" s="2"/>
    </row>
    <row r="427" spans="1:1" ht="15.75" customHeight="1" x14ac:dyDescent="0.2">
      <c r="A427" s="2"/>
    </row>
    <row r="428" spans="1:1" ht="15.75" customHeight="1" x14ac:dyDescent="0.2">
      <c r="A428" s="2"/>
    </row>
    <row r="429" spans="1:1" ht="15.75" customHeight="1" x14ac:dyDescent="0.2">
      <c r="A429" s="2"/>
    </row>
    <row r="430" spans="1:1" ht="15.75" customHeight="1" x14ac:dyDescent="0.2">
      <c r="A430" s="2"/>
    </row>
    <row r="431" spans="1:1" ht="15.75" customHeight="1" x14ac:dyDescent="0.2">
      <c r="A431" s="2"/>
    </row>
    <row r="432" spans="1:1" ht="15.75" customHeight="1" x14ac:dyDescent="0.2">
      <c r="A432" s="2"/>
    </row>
    <row r="433" spans="1:1" ht="15.75" customHeight="1" x14ac:dyDescent="0.2">
      <c r="A433" s="2"/>
    </row>
    <row r="434" spans="1:1" ht="15.75" customHeight="1" x14ac:dyDescent="0.2">
      <c r="A434" s="2"/>
    </row>
    <row r="435" spans="1:1" ht="15.75" customHeight="1" x14ac:dyDescent="0.2">
      <c r="A435" s="2"/>
    </row>
    <row r="436" spans="1:1" ht="15.75" customHeight="1" x14ac:dyDescent="0.2">
      <c r="A436" s="2"/>
    </row>
    <row r="437" spans="1:1" ht="15.75" customHeight="1" x14ac:dyDescent="0.2">
      <c r="A437" s="2"/>
    </row>
    <row r="438" spans="1:1" ht="15.75" customHeight="1" x14ac:dyDescent="0.2">
      <c r="A438" s="2"/>
    </row>
    <row r="439" spans="1:1" ht="15.75" customHeight="1" x14ac:dyDescent="0.2">
      <c r="A439" s="2"/>
    </row>
    <row r="440" spans="1:1" ht="15.75" customHeight="1" x14ac:dyDescent="0.2">
      <c r="A440" s="2"/>
    </row>
    <row r="441" spans="1:1" ht="15.75" customHeight="1" x14ac:dyDescent="0.2">
      <c r="A441" s="2"/>
    </row>
    <row r="442" spans="1:1" ht="15.75" customHeight="1" x14ac:dyDescent="0.2">
      <c r="A442" s="2"/>
    </row>
    <row r="443" spans="1:1" ht="15.75" customHeight="1" x14ac:dyDescent="0.2">
      <c r="A443" s="2"/>
    </row>
    <row r="444" spans="1:1" ht="15.75" customHeight="1" x14ac:dyDescent="0.2">
      <c r="A444" s="2"/>
    </row>
    <row r="445" spans="1:1" ht="15.75" customHeight="1" x14ac:dyDescent="0.2">
      <c r="A445" s="2"/>
    </row>
    <row r="446" spans="1:1" ht="15.75" customHeight="1" x14ac:dyDescent="0.2">
      <c r="A446" s="2"/>
    </row>
    <row r="447" spans="1:1" ht="15.75" customHeight="1" x14ac:dyDescent="0.2">
      <c r="A447" s="2"/>
    </row>
    <row r="448" spans="1:1" ht="15.75" customHeight="1" x14ac:dyDescent="0.2">
      <c r="A448" s="2"/>
    </row>
    <row r="449" spans="1:1" ht="15.75" customHeight="1" x14ac:dyDescent="0.2">
      <c r="A449" s="2"/>
    </row>
    <row r="450" spans="1:1" ht="15.75" customHeight="1" x14ac:dyDescent="0.2">
      <c r="A450" s="2"/>
    </row>
    <row r="451" spans="1:1" ht="15.75" customHeight="1" x14ac:dyDescent="0.2">
      <c r="A451" s="2"/>
    </row>
    <row r="452" spans="1:1" ht="15.75" customHeight="1" x14ac:dyDescent="0.2">
      <c r="A452" s="2"/>
    </row>
    <row r="453" spans="1:1" ht="15.75" customHeight="1" x14ac:dyDescent="0.2">
      <c r="A453" s="2"/>
    </row>
    <row r="454" spans="1:1" ht="15.75" customHeight="1" x14ac:dyDescent="0.2">
      <c r="A454" s="2"/>
    </row>
    <row r="455" spans="1:1" ht="15.75" customHeight="1" x14ac:dyDescent="0.2">
      <c r="A455" s="2"/>
    </row>
    <row r="456" spans="1:1" ht="15.75" customHeight="1" x14ac:dyDescent="0.2">
      <c r="A456" s="2"/>
    </row>
    <row r="457" spans="1:1" ht="15.75" customHeight="1" x14ac:dyDescent="0.2">
      <c r="A457" s="2"/>
    </row>
    <row r="458" spans="1:1" ht="15.75" customHeight="1" x14ac:dyDescent="0.2">
      <c r="A458" s="2"/>
    </row>
    <row r="459" spans="1:1" ht="15.75" customHeight="1" x14ac:dyDescent="0.2">
      <c r="A459" s="2"/>
    </row>
    <row r="460" spans="1:1" ht="15.75" customHeight="1" x14ac:dyDescent="0.2">
      <c r="A460" s="2"/>
    </row>
    <row r="461" spans="1:1" ht="15.75" customHeight="1" x14ac:dyDescent="0.2">
      <c r="A461" s="2"/>
    </row>
    <row r="462" spans="1:1" ht="15.75" customHeight="1" x14ac:dyDescent="0.2">
      <c r="A462" s="2"/>
    </row>
    <row r="463" spans="1:1" ht="15.75" customHeight="1" x14ac:dyDescent="0.2">
      <c r="A463" s="2"/>
    </row>
    <row r="464" spans="1:1" ht="15.75" customHeight="1" x14ac:dyDescent="0.2">
      <c r="A464" s="2"/>
    </row>
    <row r="465" spans="1:1" ht="15.75" customHeight="1" x14ac:dyDescent="0.2">
      <c r="A465" s="2"/>
    </row>
    <row r="466" spans="1:1" ht="15.75" customHeight="1" x14ac:dyDescent="0.2">
      <c r="A466" s="2"/>
    </row>
    <row r="467" spans="1:1" ht="15.75" customHeight="1" x14ac:dyDescent="0.2">
      <c r="A467" s="2"/>
    </row>
    <row r="468" spans="1:1" ht="15.75" customHeight="1" x14ac:dyDescent="0.2">
      <c r="A468" s="2"/>
    </row>
    <row r="469" spans="1:1" ht="15.75" customHeight="1" x14ac:dyDescent="0.2">
      <c r="A469" s="2"/>
    </row>
    <row r="470" spans="1:1" ht="15.75" customHeight="1" x14ac:dyDescent="0.2">
      <c r="A470" s="2"/>
    </row>
    <row r="471" spans="1:1" ht="15.75" customHeight="1" x14ac:dyDescent="0.2">
      <c r="A471" s="2"/>
    </row>
    <row r="472" spans="1:1" ht="15.75" customHeight="1" x14ac:dyDescent="0.2">
      <c r="A472" s="2"/>
    </row>
    <row r="473" spans="1:1" ht="15.75" customHeight="1" x14ac:dyDescent="0.2">
      <c r="A473" s="2"/>
    </row>
    <row r="474" spans="1:1" ht="15.75" customHeight="1" x14ac:dyDescent="0.2">
      <c r="A474" s="2"/>
    </row>
    <row r="475" spans="1:1" ht="15.75" customHeight="1" x14ac:dyDescent="0.2">
      <c r="A475" s="2"/>
    </row>
    <row r="476" spans="1:1" ht="15.75" customHeight="1" x14ac:dyDescent="0.2">
      <c r="A476" s="2"/>
    </row>
    <row r="477" spans="1:1" ht="15.75" customHeight="1" x14ac:dyDescent="0.2">
      <c r="A477" s="2"/>
    </row>
    <row r="478" spans="1:1" ht="15.75" customHeight="1" x14ac:dyDescent="0.2">
      <c r="A478" s="2"/>
    </row>
    <row r="479" spans="1:1" ht="15.75" customHeight="1" x14ac:dyDescent="0.2">
      <c r="A479" s="2"/>
    </row>
    <row r="480" spans="1:1" ht="15.75" customHeight="1" x14ac:dyDescent="0.2">
      <c r="A480" s="2"/>
    </row>
    <row r="481" spans="1:1" ht="15.75" customHeight="1" x14ac:dyDescent="0.2">
      <c r="A481" s="2"/>
    </row>
    <row r="482" spans="1:1" ht="15.75" customHeight="1" x14ac:dyDescent="0.2">
      <c r="A482" s="2"/>
    </row>
    <row r="483" spans="1:1" ht="15.75" customHeight="1" x14ac:dyDescent="0.2">
      <c r="A483" s="2"/>
    </row>
    <row r="484" spans="1:1" ht="15.75" customHeight="1" x14ac:dyDescent="0.2">
      <c r="A484" s="2"/>
    </row>
    <row r="485" spans="1:1" ht="15.75" customHeight="1" x14ac:dyDescent="0.2">
      <c r="A485" s="2"/>
    </row>
    <row r="486" spans="1:1" ht="15.75" customHeight="1" x14ac:dyDescent="0.2">
      <c r="A486" s="2"/>
    </row>
    <row r="487" spans="1:1" ht="15.75" customHeight="1" x14ac:dyDescent="0.2">
      <c r="A487" s="2"/>
    </row>
    <row r="488" spans="1:1" ht="15.75" customHeight="1" x14ac:dyDescent="0.2">
      <c r="A488" s="2"/>
    </row>
    <row r="489" spans="1:1" ht="15.75" customHeight="1" x14ac:dyDescent="0.2">
      <c r="A489" s="2"/>
    </row>
    <row r="490" spans="1:1" ht="15.75" customHeight="1" x14ac:dyDescent="0.2">
      <c r="A490" s="2"/>
    </row>
    <row r="491" spans="1:1" ht="15.75" customHeight="1" x14ac:dyDescent="0.2">
      <c r="A491" s="2"/>
    </row>
    <row r="492" spans="1:1" ht="15.75" customHeight="1" x14ac:dyDescent="0.2">
      <c r="A492" s="2"/>
    </row>
    <row r="493" spans="1:1" ht="15.75" customHeight="1" x14ac:dyDescent="0.2">
      <c r="A493" s="2"/>
    </row>
    <row r="494" spans="1:1" ht="15.75" customHeight="1" x14ac:dyDescent="0.2">
      <c r="A494" s="2"/>
    </row>
    <row r="495" spans="1:1" ht="15.75" customHeight="1" x14ac:dyDescent="0.2">
      <c r="A495" s="2"/>
    </row>
    <row r="496" spans="1:1" ht="15.75" customHeight="1" x14ac:dyDescent="0.2">
      <c r="A496" s="2"/>
    </row>
    <row r="497" spans="1:1" ht="15.75" customHeight="1" x14ac:dyDescent="0.2">
      <c r="A497" s="2"/>
    </row>
    <row r="498" spans="1:1" ht="15.75" customHeight="1" x14ac:dyDescent="0.2">
      <c r="A498" s="2"/>
    </row>
    <row r="499" spans="1:1" ht="15.75" customHeight="1" x14ac:dyDescent="0.2">
      <c r="A499" s="2"/>
    </row>
    <row r="500" spans="1:1" ht="15.75" customHeight="1" x14ac:dyDescent="0.2">
      <c r="A500" s="2"/>
    </row>
    <row r="501" spans="1:1" ht="15.75" customHeight="1" x14ac:dyDescent="0.2">
      <c r="A501" s="2"/>
    </row>
    <row r="502" spans="1:1" ht="15.75" customHeight="1" x14ac:dyDescent="0.2">
      <c r="A502" s="2"/>
    </row>
    <row r="503" spans="1:1" ht="15.75" customHeight="1" x14ac:dyDescent="0.2">
      <c r="A503" s="2"/>
    </row>
    <row r="504" spans="1:1" ht="15.75" customHeight="1" x14ac:dyDescent="0.2">
      <c r="A504" s="2"/>
    </row>
    <row r="505" spans="1:1" ht="15.75" customHeight="1" x14ac:dyDescent="0.2">
      <c r="A505" s="2"/>
    </row>
    <row r="506" spans="1:1" ht="15.75" customHeight="1" x14ac:dyDescent="0.2">
      <c r="A506" s="2"/>
    </row>
    <row r="507" spans="1:1" ht="15.75" customHeight="1" x14ac:dyDescent="0.2">
      <c r="A507" s="2"/>
    </row>
    <row r="508" spans="1:1" ht="15.75" customHeight="1" x14ac:dyDescent="0.2">
      <c r="A508" s="2"/>
    </row>
    <row r="509" spans="1:1" ht="15.75" customHeight="1" x14ac:dyDescent="0.2">
      <c r="A509" s="2"/>
    </row>
    <row r="510" spans="1:1" ht="15.75" customHeight="1" x14ac:dyDescent="0.2">
      <c r="A510" s="2"/>
    </row>
    <row r="511" spans="1:1" ht="15.75" customHeight="1" x14ac:dyDescent="0.2">
      <c r="A511" s="2"/>
    </row>
    <row r="512" spans="1:1" ht="15.75" customHeight="1" x14ac:dyDescent="0.2">
      <c r="A512" s="2"/>
    </row>
    <row r="513" spans="1:1" ht="15.75" customHeight="1" x14ac:dyDescent="0.2">
      <c r="A513" s="2"/>
    </row>
    <row r="514" spans="1:1" ht="15.75" customHeight="1" x14ac:dyDescent="0.2">
      <c r="A514" s="2"/>
    </row>
    <row r="515" spans="1:1" ht="15.75" customHeight="1" x14ac:dyDescent="0.2">
      <c r="A515" s="2"/>
    </row>
    <row r="516" spans="1:1" ht="15.75" customHeight="1" x14ac:dyDescent="0.2">
      <c r="A516" s="2"/>
    </row>
    <row r="517" spans="1:1" ht="15.75" customHeight="1" x14ac:dyDescent="0.2">
      <c r="A517" s="2"/>
    </row>
    <row r="518" spans="1:1" ht="15.75" customHeight="1" x14ac:dyDescent="0.2">
      <c r="A518" s="2"/>
    </row>
    <row r="519" spans="1:1" ht="15.75" customHeight="1" x14ac:dyDescent="0.2">
      <c r="A519" s="2"/>
    </row>
    <row r="520" spans="1:1" ht="15.75" customHeight="1" x14ac:dyDescent="0.2">
      <c r="A520" s="2"/>
    </row>
    <row r="521" spans="1:1" ht="15.75" customHeight="1" x14ac:dyDescent="0.2">
      <c r="A521" s="2"/>
    </row>
    <row r="522" spans="1:1" ht="15.75" customHeight="1" x14ac:dyDescent="0.2">
      <c r="A522" s="2"/>
    </row>
    <row r="523" spans="1:1" ht="15.75" customHeight="1" x14ac:dyDescent="0.2">
      <c r="A523" s="2"/>
    </row>
    <row r="524" spans="1:1" ht="15.75" customHeight="1" x14ac:dyDescent="0.2">
      <c r="A524" s="2"/>
    </row>
    <row r="525" spans="1:1" ht="15.75" customHeight="1" x14ac:dyDescent="0.2">
      <c r="A525" s="2"/>
    </row>
    <row r="526" spans="1:1" ht="15.75" customHeight="1" x14ac:dyDescent="0.2">
      <c r="A526" s="2"/>
    </row>
    <row r="527" spans="1:1" ht="15.75" customHeight="1" x14ac:dyDescent="0.2">
      <c r="A527" s="2"/>
    </row>
    <row r="528" spans="1:1" ht="15.75" customHeight="1" x14ac:dyDescent="0.2">
      <c r="A528" s="2"/>
    </row>
    <row r="529" spans="1:1" ht="15.75" customHeight="1" x14ac:dyDescent="0.2">
      <c r="A529" s="2"/>
    </row>
    <row r="530" spans="1:1" ht="15.75" customHeight="1" x14ac:dyDescent="0.2">
      <c r="A530" s="2"/>
    </row>
    <row r="531" spans="1:1" ht="15.75" customHeight="1" x14ac:dyDescent="0.2">
      <c r="A531" s="2"/>
    </row>
    <row r="532" spans="1:1" ht="15.75" customHeight="1" x14ac:dyDescent="0.2">
      <c r="A532" s="2"/>
    </row>
    <row r="533" spans="1:1" ht="15.75" customHeight="1" x14ac:dyDescent="0.2">
      <c r="A533" s="2"/>
    </row>
    <row r="534" spans="1:1" ht="15.75" customHeight="1" x14ac:dyDescent="0.2">
      <c r="A534" s="2"/>
    </row>
    <row r="535" spans="1:1" ht="15.75" customHeight="1" x14ac:dyDescent="0.2">
      <c r="A535" s="2"/>
    </row>
    <row r="536" spans="1:1" ht="15.75" customHeight="1" x14ac:dyDescent="0.2">
      <c r="A536" s="2"/>
    </row>
    <row r="537" spans="1:1" ht="15.75" customHeight="1" x14ac:dyDescent="0.2">
      <c r="A537" s="2"/>
    </row>
    <row r="538" spans="1:1" ht="15.75" customHeight="1" x14ac:dyDescent="0.2">
      <c r="A538" s="2"/>
    </row>
    <row r="539" spans="1:1" ht="15.75" customHeight="1" x14ac:dyDescent="0.2">
      <c r="A539" s="2"/>
    </row>
    <row r="540" spans="1:1" ht="15.75" customHeight="1" x14ac:dyDescent="0.2">
      <c r="A540" s="2"/>
    </row>
    <row r="541" spans="1:1" ht="15.75" customHeight="1" x14ac:dyDescent="0.2">
      <c r="A541" s="2"/>
    </row>
    <row r="542" spans="1:1" ht="15.75" customHeight="1" x14ac:dyDescent="0.2">
      <c r="A542" s="2"/>
    </row>
    <row r="543" spans="1:1" ht="15.75" customHeight="1" x14ac:dyDescent="0.2">
      <c r="A543" s="2"/>
    </row>
    <row r="544" spans="1:1" ht="15.75" customHeight="1" x14ac:dyDescent="0.2">
      <c r="A544" s="2"/>
    </row>
    <row r="545" spans="1:1" ht="15.75" customHeight="1" x14ac:dyDescent="0.2">
      <c r="A545" s="2"/>
    </row>
    <row r="546" spans="1:1" ht="15.75" customHeight="1" x14ac:dyDescent="0.2">
      <c r="A546" s="2"/>
    </row>
    <row r="547" spans="1:1" ht="15.75" customHeight="1" x14ac:dyDescent="0.2">
      <c r="A547" s="2"/>
    </row>
    <row r="548" spans="1:1" ht="15.75" customHeight="1" x14ac:dyDescent="0.2">
      <c r="A548" s="2"/>
    </row>
    <row r="549" spans="1:1" ht="15.75" customHeight="1" x14ac:dyDescent="0.2">
      <c r="A549" s="2"/>
    </row>
    <row r="550" spans="1:1" ht="15.75" customHeight="1" x14ac:dyDescent="0.2">
      <c r="A550" s="2"/>
    </row>
    <row r="551" spans="1:1" ht="15.75" customHeight="1" x14ac:dyDescent="0.2">
      <c r="A551" s="2"/>
    </row>
    <row r="552" spans="1:1" ht="15.75" customHeight="1" x14ac:dyDescent="0.2">
      <c r="A552" s="2"/>
    </row>
    <row r="553" spans="1:1" ht="15.75" customHeight="1" x14ac:dyDescent="0.2">
      <c r="A553" s="2"/>
    </row>
    <row r="554" spans="1:1" ht="15.75" customHeight="1" x14ac:dyDescent="0.2">
      <c r="A554" s="2"/>
    </row>
    <row r="555" spans="1:1" ht="15.75" customHeight="1" x14ac:dyDescent="0.2">
      <c r="A555" s="2"/>
    </row>
    <row r="556" spans="1:1" ht="15.75" customHeight="1" x14ac:dyDescent="0.2">
      <c r="A556" s="2"/>
    </row>
    <row r="557" spans="1:1" ht="15.75" customHeight="1" x14ac:dyDescent="0.2">
      <c r="A557" s="2"/>
    </row>
    <row r="558" spans="1:1" ht="15.75" customHeight="1" x14ac:dyDescent="0.2">
      <c r="A558" s="2"/>
    </row>
    <row r="559" spans="1:1" ht="15.75" customHeight="1" x14ac:dyDescent="0.2">
      <c r="A559" s="2"/>
    </row>
    <row r="560" spans="1:1" ht="15.75" customHeight="1" x14ac:dyDescent="0.2">
      <c r="A560" s="2"/>
    </row>
    <row r="561" spans="1:1" ht="15.75" customHeight="1" x14ac:dyDescent="0.2">
      <c r="A561" s="2"/>
    </row>
    <row r="562" spans="1:1" ht="15.75" customHeight="1" x14ac:dyDescent="0.2">
      <c r="A562" s="2"/>
    </row>
    <row r="563" spans="1:1" ht="15.75" customHeight="1" x14ac:dyDescent="0.2">
      <c r="A563" s="2"/>
    </row>
    <row r="564" spans="1:1" ht="15.75" customHeight="1" x14ac:dyDescent="0.2">
      <c r="A564" s="2"/>
    </row>
    <row r="565" spans="1:1" ht="15.75" customHeight="1" x14ac:dyDescent="0.2">
      <c r="A565" s="2"/>
    </row>
    <row r="566" spans="1:1" ht="15.75" customHeight="1" x14ac:dyDescent="0.2">
      <c r="A566" s="2"/>
    </row>
    <row r="567" spans="1:1" ht="15.75" customHeight="1" x14ac:dyDescent="0.2">
      <c r="A567" s="2"/>
    </row>
    <row r="568" spans="1:1" ht="15.75" customHeight="1" x14ac:dyDescent="0.2">
      <c r="A568" s="2"/>
    </row>
    <row r="569" spans="1:1" ht="15.75" customHeight="1" x14ac:dyDescent="0.2">
      <c r="A569" s="2"/>
    </row>
    <row r="570" spans="1:1" ht="15.75" customHeight="1" x14ac:dyDescent="0.2">
      <c r="A570" s="2"/>
    </row>
    <row r="571" spans="1:1" ht="15.75" customHeight="1" x14ac:dyDescent="0.2">
      <c r="A571" s="2"/>
    </row>
    <row r="572" spans="1:1" ht="15.75" customHeight="1" x14ac:dyDescent="0.2">
      <c r="A572" s="2"/>
    </row>
    <row r="573" spans="1:1" ht="15.75" customHeight="1" x14ac:dyDescent="0.2">
      <c r="A573" s="2"/>
    </row>
    <row r="574" spans="1:1" ht="15.75" customHeight="1" x14ac:dyDescent="0.2">
      <c r="A574" s="2"/>
    </row>
    <row r="575" spans="1:1" ht="15.75" customHeight="1" x14ac:dyDescent="0.2">
      <c r="A575" s="2"/>
    </row>
    <row r="576" spans="1:1" ht="15.75" customHeight="1" x14ac:dyDescent="0.2">
      <c r="A576" s="2"/>
    </row>
    <row r="577" spans="1:1" ht="15.75" customHeight="1" x14ac:dyDescent="0.2">
      <c r="A577" s="2"/>
    </row>
    <row r="578" spans="1:1" ht="15.75" customHeight="1" x14ac:dyDescent="0.2">
      <c r="A578" s="2"/>
    </row>
    <row r="579" spans="1:1" ht="15.75" customHeight="1" x14ac:dyDescent="0.2">
      <c r="A579" s="2"/>
    </row>
    <row r="580" spans="1:1" ht="15.75" customHeight="1" x14ac:dyDescent="0.2">
      <c r="A580" s="2"/>
    </row>
    <row r="581" spans="1:1" ht="15.75" customHeight="1" x14ac:dyDescent="0.2">
      <c r="A581" s="2"/>
    </row>
    <row r="582" spans="1:1" ht="15.75" customHeight="1" x14ac:dyDescent="0.2">
      <c r="A582" s="2"/>
    </row>
    <row r="583" spans="1:1" ht="15.75" customHeight="1" x14ac:dyDescent="0.2">
      <c r="A583" s="2"/>
    </row>
    <row r="584" spans="1:1" ht="15.75" customHeight="1" x14ac:dyDescent="0.2">
      <c r="A584" s="2"/>
    </row>
    <row r="585" spans="1:1" ht="15.75" customHeight="1" x14ac:dyDescent="0.2">
      <c r="A585" s="2"/>
    </row>
    <row r="586" spans="1:1" ht="15.75" customHeight="1" x14ac:dyDescent="0.2">
      <c r="A586" s="2"/>
    </row>
    <row r="587" spans="1:1" ht="15.75" customHeight="1" x14ac:dyDescent="0.2">
      <c r="A587" s="2"/>
    </row>
    <row r="588" spans="1:1" ht="15.75" customHeight="1" x14ac:dyDescent="0.2">
      <c r="A588" s="2"/>
    </row>
    <row r="589" spans="1:1" ht="15.75" customHeight="1" x14ac:dyDescent="0.2">
      <c r="A589" s="2"/>
    </row>
    <row r="590" spans="1:1" ht="15.75" customHeight="1" x14ac:dyDescent="0.2">
      <c r="A590" s="2"/>
    </row>
    <row r="591" spans="1:1" ht="15.75" customHeight="1" x14ac:dyDescent="0.2">
      <c r="A591" s="2"/>
    </row>
    <row r="592" spans="1:1" ht="15.75" customHeight="1" x14ac:dyDescent="0.2">
      <c r="A592" s="2"/>
    </row>
    <row r="593" spans="1:1" ht="15.75" customHeight="1" x14ac:dyDescent="0.2">
      <c r="A593" s="2"/>
    </row>
    <row r="594" spans="1:1" ht="15.75" customHeight="1" x14ac:dyDescent="0.2">
      <c r="A594" s="2"/>
    </row>
    <row r="595" spans="1:1" ht="15.75" customHeight="1" x14ac:dyDescent="0.2">
      <c r="A595" s="2"/>
    </row>
    <row r="596" spans="1:1" ht="15.75" customHeight="1" x14ac:dyDescent="0.2">
      <c r="A596" s="2"/>
    </row>
    <row r="597" spans="1:1" ht="15.75" customHeight="1" x14ac:dyDescent="0.2">
      <c r="A597" s="2"/>
    </row>
    <row r="598" spans="1:1" ht="15.75" customHeight="1" x14ac:dyDescent="0.2">
      <c r="A598" s="2"/>
    </row>
    <row r="599" spans="1:1" ht="15.75" customHeight="1" x14ac:dyDescent="0.2">
      <c r="A599" s="2"/>
    </row>
    <row r="600" spans="1:1" ht="15.75" customHeight="1" x14ac:dyDescent="0.2">
      <c r="A600" s="2"/>
    </row>
    <row r="601" spans="1:1" ht="15.75" customHeight="1" x14ac:dyDescent="0.2">
      <c r="A601" s="2"/>
    </row>
    <row r="602" spans="1:1" ht="15.75" customHeight="1" x14ac:dyDescent="0.2">
      <c r="A602" s="2"/>
    </row>
    <row r="603" spans="1:1" ht="15.75" customHeight="1" x14ac:dyDescent="0.2">
      <c r="A603" s="2"/>
    </row>
    <row r="604" spans="1:1" ht="15.75" customHeight="1" x14ac:dyDescent="0.2">
      <c r="A604" s="2"/>
    </row>
    <row r="605" spans="1:1" ht="15.75" customHeight="1" x14ac:dyDescent="0.2">
      <c r="A605" s="2"/>
    </row>
    <row r="606" spans="1:1" ht="15.75" customHeight="1" x14ac:dyDescent="0.2">
      <c r="A606" s="2"/>
    </row>
    <row r="607" spans="1:1" ht="15.75" customHeight="1" x14ac:dyDescent="0.2">
      <c r="A607" s="2"/>
    </row>
    <row r="608" spans="1:1" ht="15.75" customHeight="1" x14ac:dyDescent="0.2">
      <c r="A608" s="2"/>
    </row>
    <row r="609" spans="1:1" ht="15.75" customHeight="1" x14ac:dyDescent="0.2">
      <c r="A609" s="2"/>
    </row>
    <row r="610" spans="1:1" ht="15.75" customHeight="1" x14ac:dyDescent="0.2">
      <c r="A610" s="2"/>
    </row>
    <row r="611" spans="1:1" ht="15.75" customHeight="1" x14ac:dyDescent="0.2">
      <c r="A611" s="2"/>
    </row>
    <row r="612" spans="1:1" ht="15.75" customHeight="1" x14ac:dyDescent="0.2">
      <c r="A612" s="2"/>
    </row>
    <row r="613" spans="1:1" ht="15.75" customHeight="1" x14ac:dyDescent="0.2">
      <c r="A613" s="2"/>
    </row>
    <row r="614" spans="1:1" ht="15.75" customHeight="1" x14ac:dyDescent="0.2">
      <c r="A614" s="2"/>
    </row>
    <row r="615" spans="1:1" ht="15.75" customHeight="1" x14ac:dyDescent="0.2">
      <c r="A615" s="2"/>
    </row>
    <row r="616" spans="1:1" ht="15.75" customHeight="1" x14ac:dyDescent="0.2">
      <c r="A616" s="2"/>
    </row>
    <row r="617" spans="1:1" ht="15.75" customHeight="1" x14ac:dyDescent="0.2">
      <c r="A617" s="2"/>
    </row>
    <row r="618" spans="1:1" ht="15.75" customHeight="1" x14ac:dyDescent="0.2">
      <c r="A618" s="2"/>
    </row>
    <row r="619" spans="1:1" ht="15.75" customHeight="1" x14ac:dyDescent="0.2">
      <c r="A619" s="2"/>
    </row>
    <row r="620" spans="1:1" ht="15.75" customHeight="1" x14ac:dyDescent="0.2">
      <c r="A620" s="2"/>
    </row>
    <row r="621" spans="1:1" ht="15.75" customHeight="1" x14ac:dyDescent="0.2">
      <c r="A621" s="2"/>
    </row>
    <row r="622" spans="1:1" ht="15.75" customHeight="1" x14ac:dyDescent="0.2">
      <c r="A622" s="2"/>
    </row>
    <row r="623" spans="1:1" ht="15.75" customHeight="1" x14ac:dyDescent="0.2">
      <c r="A623" s="2"/>
    </row>
    <row r="624" spans="1:1" ht="15.75" customHeight="1" x14ac:dyDescent="0.2">
      <c r="A624" s="2"/>
    </row>
    <row r="625" spans="1:1" ht="15.75" customHeight="1" x14ac:dyDescent="0.2">
      <c r="A625" s="2"/>
    </row>
    <row r="626" spans="1:1" ht="15.75" customHeight="1" x14ac:dyDescent="0.2">
      <c r="A626" s="2"/>
    </row>
    <row r="627" spans="1:1" ht="15.75" customHeight="1" x14ac:dyDescent="0.2">
      <c r="A627" s="2"/>
    </row>
    <row r="628" spans="1:1" ht="15.75" customHeight="1" x14ac:dyDescent="0.2">
      <c r="A628" s="2"/>
    </row>
    <row r="629" spans="1:1" ht="15.75" customHeight="1" x14ac:dyDescent="0.2">
      <c r="A629" s="2"/>
    </row>
    <row r="630" spans="1:1" ht="15.75" customHeight="1" x14ac:dyDescent="0.2">
      <c r="A630" s="2"/>
    </row>
    <row r="631" spans="1:1" ht="15.75" customHeight="1" x14ac:dyDescent="0.2">
      <c r="A631" s="2"/>
    </row>
    <row r="632" spans="1:1" ht="15.75" customHeight="1" x14ac:dyDescent="0.2">
      <c r="A632" s="2"/>
    </row>
    <row r="633" spans="1:1" ht="15.75" customHeight="1" x14ac:dyDescent="0.2">
      <c r="A633" s="2"/>
    </row>
    <row r="634" spans="1:1" ht="15.75" customHeight="1" x14ac:dyDescent="0.2">
      <c r="A634" s="2"/>
    </row>
    <row r="635" spans="1:1" ht="15.75" customHeight="1" x14ac:dyDescent="0.2">
      <c r="A635" s="2"/>
    </row>
    <row r="636" spans="1:1" ht="15.75" customHeight="1" x14ac:dyDescent="0.2">
      <c r="A636" s="2"/>
    </row>
    <row r="637" spans="1:1" ht="15.75" customHeight="1" x14ac:dyDescent="0.2">
      <c r="A637" s="2"/>
    </row>
    <row r="638" spans="1:1" ht="15.75" customHeight="1" x14ac:dyDescent="0.2">
      <c r="A638" s="2"/>
    </row>
    <row r="639" spans="1:1" ht="15.75" customHeight="1" x14ac:dyDescent="0.2">
      <c r="A639" s="2"/>
    </row>
    <row r="640" spans="1:1" ht="15.75" customHeight="1" x14ac:dyDescent="0.2">
      <c r="A640" s="2"/>
    </row>
    <row r="641" spans="1:1" ht="15.75" customHeight="1" x14ac:dyDescent="0.2">
      <c r="A641" s="2"/>
    </row>
    <row r="642" spans="1:1" ht="15.75" customHeight="1" x14ac:dyDescent="0.2">
      <c r="A642" s="2"/>
    </row>
    <row r="643" spans="1:1" ht="15.75" customHeight="1" x14ac:dyDescent="0.2">
      <c r="A643" s="2"/>
    </row>
    <row r="644" spans="1:1" ht="15.75" customHeight="1" x14ac:dyDescent="0.2">
      <c r="A644" s="2"/>
    </row>
    <row r="645" spans="1:1" ht="15.75" customHeight="1" x14ac:dyDescent="0.2">
      <c r="A645" s="2"/>
    </row>
    <row r="646" spans="1:1" ht="15.75" customHeight="1" x14ac:dyDescent="0.2">
      <c r="A646" s="2"/>
    </row>
    <row r="647" spans="1:1" ht="15.75" customHeight="1" x14ac:dyDescent="0.2">
      <c r="A647" s="2"/>
    </row>
    <row r="648" spans="1:1" ht="15.75" customHeight="1" x14ac:dyDescent="0.2">
      <c r="A648" s="2"/>
    </row>
    <row r="649" spans="1:1" ht="15.75" customHeight="1" x14ac:dyDescent="0.2">
      <c r="A649" s="2"/>
    </row>
    <row r="650" spans="1:1" ht="15.75" customHeight="1" x14ac:dyDescent="0.2">
      <c r="A650" s="2"/>
    </row>
    <row r="651" spans="1:1" ht="15.75" customHeight="1" x14ac:dyDescent="0.2">
      <c r="A651" s="2"/>
    </row>
    <row r="652" spans="1:1" ht="15.75" customHeight="1" x14ac:dyDescent="0.2">
      <c r="A652" s="2"/>
    </row>
    <row r="653" spans="1:1" ht="15.75" customHeight="1" x14ac:dyDescent="0.2">
      <c r="A653" s="2"/>
    </row>
    <row r="654" spans="1:1" ht="15.75" customHeight="1" x14ac:dyDescent="0.2">
      <c r="A654" s="2"/>
    </row>
    <row r="655" spans="1:1" ht="15.75" customHeight="1" x14ac:dyDescent="0.2">
      <c r="A655" s="2"/>
    </row>
    <row r="656" spans="1:1" ht="15.75" customHeight="1" x14ac:dyDescent="0.2">
      <c r="A656" s="2"/>
    </row>
    <row r="657" spans="1:1" ht="15.75" customHeight="1" x14ac:dyDescent="0.2">
      <c r="A657" s="2"/>
    </row>
    <row r="658" spans="1:1" ht="15.75" customHeight="1" x14ac:dyDescent="0.2">
      <c r="A658" s="2"/>
    </row>
    <row r="659" spans="1:1" ht="15.75" customHeight="1" x14ac:dyDescent="0.2">
      <c r="A659" s="2"/>
    </row>
    <row r="660" spans="1:1" ht="15.75" customHeight="1" x14ac:dyDescent="0.2">
      <c r="A660" s="2"/>
    </row>
    <row r="661" spans="1:1" ht="15.75" customHeight="1" x14ac:dyDescent="0.2">
      <c r="A661" s="2"/>
    </row>
    <row r="662" spans="1:1" ht="15.75" customHeight="1" x14ac:dyDescent="0.2">
      <c r="A662" s="2"/>
    </row>
    <row r="663" spans="1:1" ht="15.75" customHeight="1" x14ac:dyDescent="0.2">
      <c r="A663" s="2"/>
    </row>
    <row r="664" spans="1:1" ht="15.75" customHeight="1" x14ac:dyDescent="0.2">
      <c r="A664" s="2"/>
    </row>
    <row r="665" spans="1:1" ht="15.75" customHeight="1" x14ac:dyDescent="0.2">
      <c r="A665" s="2"/>
    </row>
    <row r="666" spans="1:1" ht="15.75" customHeight="1" x14ac:dyDescent="0.2">
      <c r="A666" s="2"/>
    </row>
    <row r="667" spans="1:1" ht="15.75" customHeight="1" x14ac:dyDescent="0.2">
      <c r="A667" s="2"/>
    </row>
    <row r="668" spans="1:1" ht="15.75" customHeight="1" x14ac:dyDescent="0.2">
      <c r="A668" s="2"/>
    </row>
    <row r="669" spans="1:1" ht="15.75" customHeight="1" x14ac:dyDescent="0.2">
      <c r="A669" s="2"/>
    </row>
    <row r="670" spans="1:1" ht="15.75" customHeight="1" x14ac:dyDescent="0.2">
      <c r="A670" s="2"/>
    </row>
    <row r="671" spans="1:1" ht="15.75" customHeight="1" x14ac:dyDescent="0.2">
      <c r="A671" s="2"/>
    </row>
    <row r="672" spans="1:1" ht="15.75" customHeight="1" x14ac:dyDescent="0.2">
      <c r="A672" s="2"/>
    </row>
    <row r="673" spans="1:1" ht="15.75" customHeight="1" x14ac:dyDescent="0.2">
      <c r="A673" s="2"/>
    </row>
    <row r="674" spans="1:1" ht="15.75" customHeight="1" x14ac:dyDescent="0.2">
      <c r="A674" s="2"/>
    </row>
    <row r="675" spans="1:1" ht="15.75" customHeight="1" x14ac:dyDescent="0.2">
      <c r="A675" s="2"/>
    </row>
    <row r="676" spans="1:1" ht="15.75" customHeight="1" x14ac:dyDescent="0.2">
      <c r="A676" s="2"/>
    </row>
    <row r="677" spans="1:1" ht="15.75" customHeight="1" x14ac:dyDescent="0.2">
      <c r="A677" s="2"/>
    </row>
    <row r="678" spans="1:1" ht="15.75" customHeight="1" x14ac:dyDescent="0.2">
      <c r="A678" s="2"/>
    </row>
    <row r="679" spans="1:1" ht="15.75" customHeight="1" x14ac:dyDescent="0.2">
      <c r="A679" s="2"/>
    </row>
    <row r="680" spans="1:1" ht="15.75" customHeight="1" x14ac:dyDescent="0.2">
      <c r="A680" s="2"/>
    </row>
    <row r="681" spans="1:1" ht="15.75" customHeight="1" x14ac:dyDescent="0.2">
      <c r="A681" s="2"/>
    </row>
    <row r="682" spans="1:1" ht="15.75" customHeight="1" x14ac:dyDescent="0.2">
      <c r="A682" s="2"/>
    </row>
    <row r="683" spans="1:1" ht="15.75" customHeight="1" x14ac:dyDescent="0.2">
      <c r="A683" s="2"/>
    </row>
    <row r="684" spans="1:1" ht="15.75" customHeight="1" x14ac:dyDescent="0.2">
      <c r="A684" s="2"/>
    </row>
    <row r="685" spans="1:1" ht="15.75" customHeight="1" x14ac:dyDescent="0.2">
      <c r="A685" s="2"/>
    </row>
    <row r="686" spans="1:1" ht="15.75" customHeight="1" x14ac:dyDescent="0.2">
      <c r="A686" s="2"/>
    </row>
    <row r="687" spans="1:1" ht="15.75" customHeight="1" x14ac:dyDescent="0.2">
      <c r="A687" s="2"/>
    </row>
    <row r="688" spans="1:1" ht="15.75" customHeight="1" x14ac:dyDescent="0.2">
      <c r="A688" s="2"/>
    </row>
    <row r="689" spans="1:1" ht="15.75" customHeight="1" x14ac:dyDescent="0.2">
      <c r="A689" s="2"/>
    </row>
    <row r="690" spans="1:1" ht="15.75" customHeight="1" x14ac:dyDescent="0.2">
      <c r="A690" s="2"/>
    </row>
    <row r="691" spans="1:1" ht="15.75" customHeight="1" x14ac:dyDescent="0.2">
      <c r="A691" s="2"/>
    </row>
    <row r="692" spans="1:1" ht="15.75" customHeight="1" x14ac:dyDescent="0.2">
      <c r="A692" s="2"/>
    </row>
    <row r="693" spans="1:1" ht="15.75" customHeight="1" x14ac:dyDescent="0.2">
      <c r="A693" s="2"/>
    </row>
    <row r="694" spans="1:1" ht="15.75" customHeight="1" x14ac:dyDescent="0.2">
      <c r="A694" s="2"/>
    </row>
    <row r="695" spans="1:1" ht="15.75" customHeight="1" x14ac:dyDescent="0.2">
      <c r="A695" s="2"/>
    </row>
    <row r="696" spans="1:1" ht="15.75" customHeight="1" x14ac:dyDescent="0.2">
      <c r="A696" s="2"/>
    </row>
    <row r="697" spans="1:1" ht="15.75" customHeight="1" x14ac:dyDescent="0.2">
      <c r="A697" s="2"/>
    </row>
    <row r="698" spans="1:1" ht="15.75" customHeight="1" x14ac:dyDescent="0.2">
      <c r="A698" s="2"/>
    </row>
    <row r="699" spans="1:1" ht="15.75" customHeight="1" x14ac:dyDescent="0.2">
      <c r="A699" s="2"/>
    </row>
    <row r="700" spans="1:1" ht="15.75" customHeight="1" x14ac:dyDescent="0.2">
      <c r="A700" s="2"/>
    </row>
    <row r="701" spans="1:1" ht="15.75" customHeight="1" x14ac:dyDescent="0.2">
      <c r="A701" s="2"/>
    </row>
    <row r="702" spans="1:1" ht="15.75" customHeight="1" x14ac:dyDescent="0.2">
      <c r="A702" s="2"/>
    </row>
    <row r="703" spans="1:1" ht="15.75" customHeight="1" x14ac:dyDescent="0.2">
      <c r="A703" s="2"/>
    </row>
    <row r="704" spans="1:1" ht="15.75" customHeight="1" x14ac:dyDescent="0.2">
      <c r="A704" s="2"/>
    </row>
    <row r="705" spans="1:1" ht="15.75" customHeight="1" x14ac:dyDescent="0.2">
      <c r="A705" s="2"/>
    </row>
    <row r="706" spans="1:1" ht="15.75" customHeight="1" x14ac:dyDescent="0.2">
      <c r="A706" s="2"/>
    </row>
    <row r="707" spans="1:1" ht="15.75" customHeight="1" x14ac:dyDescent="0.2">
      <c r="A707" s="2"/>
    </row>
    <row r="708" spans="1:1" ht="15.75" customHeight="1" x14ac:dyDescent="0.2">
      <c r="A708" s="2"/>
    </row>
    <row r="709" spans="1:1" ht="15.75" customHeight="1" x14ac:dyDescent="0.2">
      <c r="A709" s="2"/>
    </row>
    <row r="710" spans="1:1" ht="15.75" customHeight="1" x14ac:dyDescent="0.2">
      <c r="A710" s="2"/>
    </row>
    <row r="711" spans="1:1" ht="15.75" customHeight="1" x14ac:dyDescent="0.2">
      <c r="A711" s="2"/>
    </row>
    <row r="712" spans="1:1" ht="15.75" customHeight="1" x14ac:dyDescent="0.2">
      <c r="A712" s="2"/>
    </row>
    <row r="713" spans="1:1" ht="15.75" customHeight="1" x14ac:dyDescent="0.2">
      <c r="A713" s="2"/>
    </row>
    <row r="714" spans="1:1" ht="15.75" customHeight="1" x14ac:dyDescent="0.2">
      <c r="A714" s="2"/>
    </row>
    <row r="715" spans="1:1" ht="15.75" customHeight="1" x14ac:dyDescent="0.2">
      <c r="A715" s="2"/>
    </row>
    <row r="716" spans="1:1" ht="15.75" customHeight="1" x14ac:dyDescent="0.2">
      <c r="A716" s="2"/>
    </row>
    <row r="717" spans="1:1" ht="15.75" customHeight="1" x14ac:dyDescent="0.2">
      <c r="A717" s="2"/>
    </row>
    <row r="718" spans="1:1" ht="15.75" customHeight="1" x14ac:dyDescent="0.2">
      <c r="A718" s="2"/>
    </row>
    <row r="719" spans="1:1" ht="15.75" customHeight="1" x14ac:dyDescent="0.2">
      <c r="A719" s="2"/>
    </row>
    <row r="720" spans="1:1" ht="15.75" customHeight="1" x14ac:dyDescent="0.2">
      <c r="A720" s="2"/>
    </row>
    <row r="721" spans="1:1" ht="15.75" customHeight="1" x14ac:dyDescent="0.2">
      <c r="A721" s="2"/>
    </row>
    <row r="722" spans="1:1" ht="15.75" customHeight="1" x14ac:dyDescent="0.2">
      <c r="A722" s="2"/>
    </row>
    <row r="723" spans="1:1" ht="15.75" customHeight="1" x14ac:dyDescent="0.2">
      <c r="A723" s="2"/>
    </row>
    <row r="724" spans="1:1" ht="15.75" customHeight="1" x14ac:dyDescent="0.2">
      <c r="A724" s="2"/>
    </row>
    <row r="725" spans="1:1" ht="15.75" customHeight="1" x14ac:dyDescent="0.2">
      <c r="A725" s="2"/>
    </row>
    <row r="726" spans="1:1" ht="15.75" customHeight="1" x14ac:dyDescent="0.2">
      <c r="A726" s="2"/>
    </row>
    <row r="727" spans="1:1" ht="15.75" customHeight="1" x14ac:dyDescent="0.2">
      <c r="A727" s="2"/>
    </row>
    <row r="728" spans="1:1" ht="15.75" customHeight="1" x14ac:dyDescent="0.2">
      <c r="A728" s="2"/>
    </row>
    <row r="729" spans="1:1" ht="15.75" customHeight="1" x14ac:dyDescent="0.2">
      <c r="A729" s="2"/>
    </row>
    <row r="730" spans="1:1" ht="15.75" customHeight="1" x14ac:dyDescent="0.2">
      <c r="A730" s="2"/>
    </row>
    <row r="731" spans="1:1" ht="15.75" customHeight="1" x14ac:dyDescent="0.2">
      <c r="A731" s="2"/>
    </row>
    <row r="732" spans="1:1" ht="15.75" customHeight="1" x14ac:dyDescent="0.2">
      <c r="A732" s="2"/>
    </row>
    <row r="733" spans="1:1" ht="15.75" customHeight="1" x14ac:dyDescent="0.2">
      <c r="A733" s="2"/>
    </row>
    <row r="734" spans="1:1" ht="15.75" customHeight="1" x14ac:dyDescent="0.2">
      <c r="A734" s="2"/>
    </row>
    <row r="735" spans="1:1" ht="15.75" customHeight="1" x14ac:dyDescent="0.2">
      <c r="A735" s="2"/>
    </row>
    <row r="736" spans="1:1" ht="15.75" customHeight="1" x14ac:dyDescent="0.2">
      <c r="A736" s="2"/>
    </row>
    <row r="737" spans="1:1" ht="15.75" customHeight="1" x14ac:dyDescent="0.2">
      <c r="A737" s="2"/>
    </row>
    <row r="738" spans="1:1" ht="15.75" customHeight="1" x14ac:dyDescent="0.2">
      <c r="A738" s="2"/>
    </row>
    <row r="739" spans="1:1" ht="15.75" customHeight="1" x14ac:dyDescent="0.2">
      <c r="A739" s="2"/>
    </row>
    <row r="740" spans="1:1" ht="15.75" customHeight="1" x14ac:dyDescent="0.2">
      <c r="A740" s="2"/>
    </row>
    <row r="741" spans="1:1" ht="15.75" customHeight="1" x14ac:dyDescent="0.2">
      <c r="A741" s="2"/>
    </row>
    <row r="742" spans="1:1" ht="15.75" customHeight="1" x14ac:dyDescent="0.2">
      <c r="A742" s="2"/>
    </row>
    <row r="743" spans="1:1" ht="15.75" customHeight="1" x14ac:dyDescent="0.2">
      <c r="A743" s="2"/>
    </row>
    <row r="744" spans="1:1" ht="15.75" customHeight="1" x14ac:dyDescent="0.2">
      <c r="A744" s="2"/>
    </row>
    <row r="745" spans="1:1" ht="15.75" customHeight="1" x14ac:dyDescent="0.2">
      <c r="A745" s="2"/>
    </row>
    <row r="746" spans="1:1" ht="15.75" customHeight="1" x14ac:dyDescent="0.2">
      <c r="A746" s="2"/>
    </row>
    <row r="747" spans="1:1" ht="15.75" customHeight="1" x14ac:dyDescent="0.2">
      <c r="A747" s="2"/>
    </row>
    <row r="748" spans="1:1" ht="15.75" customHeight="1" x14ac:dyDescent="0.2">
      <c r="A748" s="2"/>
    </row>
    <row r="749" spans="1:1" ht="15.75" customHeight="1" x14ac:dyDescent="0.2">
      <c r="A749" s="2"/>
    </row>
    <row r="750" spans="1:1" ht="15.75" customHeight="1" x14ac:dyDescent="0.2">
      <c r="A750" s="2"/>
    </row>
    <row r="751" spans="1:1" ht="15.75" customHeight="1" x14ac:dyDescent="0.2">
      <c r="A751" s="2"/>
    </row>
    <row r="752" spans="1:1" ht="15.75" customHeight="1" x14ac:dyDescent="0.2">
      <c r="A752" s="2"/>
    </row>
    <row r="753" spans="1:1" ht="15.75" customHeight="1" x14ac:dyDescent="0.2">
      <c r="A753" s="2"/>
    </row>
    <row r="754" spans="1:1" ht="15.75" customHeight="1" x14ac:dyDescent="0.2">
      <c r="A754" s="2"/>
    </row>
    <row r="755" spans="1:1" ht="15.75" customHeight="1" x14ac:dyDescent="0.2">
      <c r="A755" s="2"/>
    </row>
    <row r="756" spans="1:1" ht="15.75" customHeight="1" x14ac:dyDescent="0.2">
      <c r="A756" s="2"/>
    </row>
    <row r="757" spans="1:1" ht="15.75" customHeight="1" x14ac:dyDescent="0.2">
      <c r="A757" s="2"/>
    </row>
    <row r="758" spans="1:1" ht="15.75" customHeight="1" x14ac:dyDescent="0.2">
      <c r="A758" s="2"/>
    </row>
    <row r="759" spans="1:1" ht="15.75" customHeight="1" x14ac:dyDescent="0.2">
      <c r="A759" s="2"/>
    </row>
    <row r="760" spans="1:1" ht="15.75" customHeight="1" x14ac:dyDescent="0.2">
      <c r="A760" s="2"/>
    </row>
    <row r="761" spans="1:1" ht="15.75" customHeight="1" x14ac:dyDescent="0.2">
      <c r="A761" s="2"/>
    </row>
    <row r="762" spans="1:1" ht="15.75" customHeight="1" x14ac:dyDescent="0.2">
      <c r="A762" s="2"/>
    </row>
    <row r="763" spans="1:1" ht="15.75" customHeight="1" x14ac:dyDescent="0.2">
      <c r="A763" s="2"/>
    </row>
    <row r="764" spans="1:1" ht="15.75" customHeight="1" x14ac:dyDescent="0.2">
      <c r="A764" s="2"/>
    </row>
    <row r="765" spans="1:1" ht="15.75" customHeight="1" x14ac:dyDescent="0.2">
      <c r="A765" s="2"/>
    </row>
    <row r="766" spans="1:1" ht="15.75" customHeight="1" x14ac:dyDescent="0.2">
      <c r="A766" s="2"/>
    </row>
    <row r="767" spans="1:1" ht="15.75" customHeight="1" x14ac:dyDescent="0.2">
      <c r="A767" s="2"/>
    </row>
    <row r="768" spans="1:1" ht="15.75" customHeight="1" x14ac:dyDescent="0.2">
      <c r="A768" s="2"/>
    </row>
    <row r="769" spans="1:1" ht="15.75" customHeight="1" x14ac:dyDescent="0.2">
      <c r="A769" s="2"/>
    </row>
    <row r="770" spans="1:1" ht="15.75" customHeight="1" x14ac:dyDescent="0.2">
      <c r="A770" s="2"/>
    </row>
    <row r="771" spans="1:1" ht="15.75" customHeight="1" x14ac:dyDescent="0.2">
      <c r="A771" s="2"/>
    </row>
    <row r="772" spans="1:1" ht="15.75" customHeight="1" x14ac:dyDescent="0.2">
      <c r="A772" s="2"/>
    </row>
    <row r="773" spans="1:1" ht="15.75" customHeight="1" x14ac:dyDescent="0.2">
      <c r="A773" s="2"/>
    </row>
    <row r="774" spans="1:1" ht="15.75" customHeight="1" x14ac:dyDescent="0.2">
      <c r="A774" s="2"/>
    </row>
    <row r="775" spans="1:1" ht="15.75" customHeight="1" x14ac:dyDescent="0.2">
      <c r="A775" s="2"/>
    </row>
    <row r="776" spans="1:1" ht="15.75" customHeight="1" x14ac:dyDescent="0.2">
      <c r="A776" s="2"/>
    </row>
    <row r="777" spans="1:1" ht="15.75" customHeight="1" x14ac:dyDescent="0.2">
      <c r="A777" s="2"/>
    </row>
    <row r="778" spans="1:1" ht="15.75" customHeight="1" x14ac:dyDescent="0.2">
      <c r="A778" s="2"/>
    </row>
    <row r="779" spans="1:1" ht="15.75" customHeight="1" x14ac:dyDescent="0.2">
      <c r="A779" s="2"/>
    </row>
    <row r="780" spans="1:1" ht="15.75" customHeight="1" x14ac:dyDescent="0.2">
      <c r="A780" s="2"/>
    </row>
    <row r="781" spans="1:1" ht="15.75" customHeight="1" x14ac:dyDescent="0.2">
      <c r="A781" s="2"/>
    </row>
    <row r="782" spans="1:1" ht="15.75" customHeight="1" x14ac:dyDescent="0.2">
      <c r="A782" s="2"/>
    </row>
    <row r="783" spans="1:1" ht="15.75" customHeight="1" x14ac:dyDescent="0.2">
      <c r="A783" s="2"/>
    </row>
    <row r="784" spans="1:1" ht="15.75" customHeight="1" x14ac:dyDescent="0.2">
      <c r="A784" s="2"/>
    </row>
    <row r="785" spans="1:1" ht="15.75" customHeight="1" x14ac:dyDescent="0.2">
      <c r="A785" s="2"/>
    </row>
    <row r="786" spans="1:1" ht="15.75" customHeight="1" x14ac:dyDescent="0.2">
      <c r="A786" s="2"/>
    </row>
    <row r="787" spans="1:1" ht="15.75" customHeight="1" x14ac:dyDescent="0.2">
      <c r="A787" s="2"/>
    </row>
    <row r="788" spans="1:1" ht="15.75" customHeight="1" x14ac:dyDescent="0.2">
      <c r="A788" s="2"/>
    </row>
    <row r="789" spans="1:1" ht="15.75" customHeight="1" x14ac:dyDescent="0.2">
      <c r="A789" s="2"/>
    </row>
    <row r="790" spans="1:1" ht="15.75" customHeight="1" x14ac:dyDescent="0.2">
      <c r="A790" s="2"/>
    </row>
    <row r="791" spans="1:1" ht="15.75" customHeight="1" x14ac:dyDescent="0.2">
      <c r="A791" s="2"/>
    </row>
    <row r="792" spans="1:1" ht="15.75" customHeight="1" x14ac:dyDescent="0.2">
      <c r="A792" s="2"/>
    </row>
    <row r="793" spans="1:1" ht="15.75" customHeight="1" x14ac:dyDescent="0.2">
      <c r="A793" s="2"/>
    </row>
    <row r="794" spans="1:1" ht="15.75" customHeight="1" x14ac:dyDescent="0.2">
      <c r="A794" s="2"/>
    </row>
    <row r="795" spans="1:1" ht="15.75" customHeight="1" x14ac:dyDescent="0.2">
      <c r="A795" s="2"/>
    </row>
    <row r="796" spans="1:1" ht="15.75" customHeight="1" x14ac:dyDescent="0.2">
      <c r="A796" s="2"/>
    </row>
    <row r="797" spans="1:1" ht="15.75" customHeight="1" x14ac:dyDescent="0.2">
      <c r="A797" s="2"/>
    </row>
    <row r="798" spans="1:1" ht="15.75" customHeight="1" x14ac:dyDescent="0.2">
      <c r="A798" s="2"/>
    </row>
    <row r="799" spans="1:1" ht="15.75" customHeight="1" x14ac:dyDescent="0.2">
      <c r="A799" s="2"/>
    </row>
    <row r="800" spans="1:1" ht="15.75" customHeight="1" x14ac:dyDescent="0.2">
      <c r="A800" s="2"/>
    </row>
    <row r="801" spans="1:1" ht="15.75" customHeight="1" x14ac:dyDescent="0.2">
      <c r="A801" s="2"/>
    </row>
    <row r="802" spans="1:1" ht="15.75" customHeight="1" x14ac:dyDescent="0.2">
      <c r="A802" s="2"/>
    </row>
    <row r="803" spans="1:1" ht="15.75" customHeight="1" x14ac:dyDescent="0.2">
      <c r="A803" s="2"/>
    </row>
    <row r="804" spans="1:1" ht="15.75" customHeight="1" x14ac:dyDescent="0.2">
      <c r="A804" s="2"/>
    </row>
    <row r="805" spans="1:1" ht="15.75" customHeight="1" x14ac:dyDescent="0.2">
      <c r="A805" s="2"/>
    </row>
    <row r="806" spans="1:1" ht="15.75" customHeight="1" x14ac:dyDescent="0.2">
      <c r="A806" s="2"/>
    </row>
    <row r="807" spans="1:1" ht="15.75" customHeight="1" x14ac:dyDescent="0.2">
      <c r="A807" s="2"/>
    </row>
    <row r="808" spans="1:1" ht="15.75" customHeight="1" x14ac:dyDescent="0.2">
      <c r="A808" s="2"/>
    </row>
    <row r="809" spans="1:1" ht="15.75" customHeight="1" x14ac:dyDescent="0.2">
      <c r="A809" s="2"/>
    </row>
    <row r="810" spans="1:1" ht="15.75" customHeight="1" x14ac:dyDescent="0.2">
      <c r="A810" s="2"/>
    </row>
    <row r="811" spans="1:1" ht="15.75" customHeight="1" x14ac:dyDescent="0.2">
      <c r="A811" s="2"/>
    </row>
    <row r="812" spans="1:1" ht="15.75" customHeight="1" x14ac:dyDescent="0.2">
      <c r="A812" s="2"/>
    </row>
    <row r="813" spans="1:1" ht="15.75" customHeight="1" x14ac:dyDescent="0.2">
      <c r="A813" s="2"/>
    </row>
    <row r="814" spans="1:1" ht="15.75" customHeight="1" x14ac:dyDescent="0.2">
      <c r="A814" s="2"/>
    </row>
    <row r="815" spans="1:1" ht="15.75" customHeight="1" x14ac:dyDescent="0.2">
      <c r="A815" s="2"/>
    </row>
    <row r="816" spans="1:1" ht="15.75" customHeight="1" x14ac:dyDescent="0.2">
      <c r="A816" s="2"/>
    </row>
    <row r="817" spans="1:1" ht="15.75" customHeight="1" x14ac:dyDescent="0.2">
      <c r="A817" s="2"/>
    </row>
    <row r="818" spans="1:1" ht="15.75" customHeight="1" x14ac:dyDescent="0.2">
      <c r="A818" s="2"/>
    </row>
    <row r="819" spans="1:1" ht="15.75" customHeight="1" x14ac:dyDescent="0.2">
      <c r="A819" s="2"/>
    </row>
    <row r="820" spans="1:1" ht="15.75" customHeight="1" x14ac:dyDescent="0.2">
      <c r="A820" s="2"/>
    </row>
    <row r="821" spans="1:1" ht="15.75" customHeight="1" x14ac:dyDescent="0.2">
      <c r="A821" s="2"/>
    </row>
    <row r="822" spans="1:1" ht="15.75" customHeight="1" x14ac:dyDescent="0.2">
      <c r="A822" s="2"/>
    </row>
    <row r="823" spans="1:1" ht="15.75" customHeight="1" x14ac:dyDescent="0.2">
      <c r="A823" s="2"/>
    </row>
    <row r="824" spans="1:1" ht="15.75" customHeight="1" x14ac:dyDescent="0.2">
      <c r="A824" s="2"/>
    </row>
    <row r="825" spans="1:1" ht="15.75" customHeight="1" x14ac:dyDescent="0.2">
      <c r="A825" s="2"/>
    </row>
    <row r="826" spans="1:1" ht="15.75" customHeight="1" x14ac:dyDescent="0.2">
      <c r="A826" s="2"/>
    </row>
    <row r="827" spans="1:1" ht="15.75" customHeight="1" x14ac:dyDescent="0.2">
      <c r="A827" s="2"/>
    </row>
    <row r="828" spans="1:1" ht="15.75" customHeight="1" x14ac:dyDescent="0.2">
      <c r="A828" s="2"/>
    </row>
    <row r="829" spans="1:1" ht="15.75" customHeight="1" x14ac:dyDescent="0.2">
      <c r="A829" s="2"/>
    </row>
    <row r="830" spans="1:1" ht="15.75" customHeight="1" x14ac:dyDescent="0.2">
      <c r="A830" s="2"/>
    </row>
    <row r="831" spans="1:1" ht="15.75" customHeight="1" x14ac:dyDescent="0.2">
      <c r="A831" s="2"/>
    </row>
    <row r="832" spans="1:1" ht="15.75" customHeight="1" x14ac:dyDescent="0.2">
      <c r="A832" s="2"/>
    </row>
    <row r="833" spans="1:1" ht="15.75" customHeight="1" x14ac:dyDescent="0.2">
      <c r="A833" s="2"/>
    </row>
    <row r="834" spans="1:1" ht="15.75" customHeight="1" x14ac:dyDescent="0.2">
      <c r="A834" s="2"/>
    </row>
    <row r="835" spans="1:1" ht="15.75" customHeight="1" x14ac:dyDescent="0.2">
      <c r="A835" s="2"/>
    </row>
    <row r="836" spans="1:1" ht="15.75" customHeight="1" x14ac:dyDescent="0.2">
      <c r="A836" s="2"/>
    </row>
    <row r="837" spans="1:1" ht="15.75" customHeight="1" x14ac:dyDescent="0.2">
      <c r="A837" s="2"/>
    </row>
    <row r="838" spans="1:1" ht="15.75" customHeight="1" x14ac:dyDescent="0.2">
      <c r="A838" s="2"/>
    </row>
    <row r="839" spans="1:1" ht="15.75" customHeight="1" x14ac:dyDescent="0.2">
      <c r="A839" s="2"/>
    </row>
    <row r="840" spans="1:1" ht="15.75" customHeight="1" x14ac:dyDescent="0.2">
      <c r="A840" s="2"/>
    </row>
    <row r="841" spans="1:1" ht="15.75" customHeight="1" x14ac:dyDescent="0.2">
      <c r="A841" s="2"/>
    </row>
    <row r="842" spans="1:1" ht="15.75" customHeight="1" x14ac:dyDescent="0.2">
      <c r="A842" s="2"/>
    </row>
    <row r="843" spans="1:1" ht="15.75" customHeight="1" x14ac:dyDescent="0.2">
      <c r="A843" s="2"/>
    </row>
    <row r="844" spans="1:1" ht="15.75" customHeight="1" x14ac:dyDescent="0.2">
      <c r="A844" s="2"/>
    </row>
    <row r="845" spans="1:1" ht="15.75" customHeight="1" x14ac:dyDescent="0.2">
      <c r="A845" s="2"/>
    </row>
    <row r="846" spans="1:1" ht="15.75" customHeight="1" x14ac:dyDescent="0.2">
      <c r="A846" s="2"/>
    </row>
    <row r="847" spans="1:1" ht="15.75" customHeight="1" x14ac:dyDescent="0.2">
      <c r="A847" s="2"/>
    </row>
    <row r="848" spans="1:1" ht="15.75" customHeight="1" x14ac:dyDescent="0.2">
      <c r="A848" s="2"/>
    </row>
    <row r="849" spans="1:1" ht="15.75" customHeight="1" x14ac:dyDescent="0.2">
      <c r="A849" s="2"/>
    </row>
    <row r="850" spans="1:1" ht="15.75" customHeight="1" x14ac:dyDescent="0.2">
      <c r="A850" s="2"/>
    </row>
    <row r="851" spans="1:1" ht="15.75" customHeight="1" x14ac:dyDescent="0.2">
      <c r="A851" s="2"/>
    </row>
    <row r="852" spans="1:1" ht="15.75" customHeight="1" x14ac:dyDescent="0.2">
      <c r="A852" s="2"/>
    </row>
    <row r="853" spans="1:1" ht="15.75" customHeight="1" x14ac:dyDescent="0.2">
      <c r="A853" s="2"/>
    </row>
    <row r="854" spans="1:1" ht="15.75" customHeight="1" x14ac:dyDescent="0.2">
      <c r="A854" s="2"/>
    </row>
    <row r="855" spans="1:1" ht="15.75" customHeight="1" x14ac:dyDescent="0.2">
      <c r="A855" s="2"/>
    </row>
    <row r="856" spans="1:1" ht="15.75" customHeight="1" x14ac:dyDescent="0.2">
      <c r="A856" s="2"/>
    </row>
    <row r="857" spans="1:1" ht="15.75" customHeight="1" x14ac:dyDescent="0.2">
      <c r="A857" s="2"/>
    </row>
    <row r="858" spans="1:1" ht="15.75" customHeight="1" x14ac:dyDescent="0.2">
      <c r="A858" s="2"/>
    </row>
    <row r="859" spans="1:1" ht="15.75" customHeight="1" x14ac:dyDescent="0.2">
      <c r="A859" s="2"/>
    </row>
    <row r="860" spans="1:1" ht="15.75" customHeight="1" x14ac:dyDescent="0.2">
      <c r="A860" s="2"/>
    </row>
    <row r="861" spans="1:1" ht="15.75" customHeight="1" x14ac:dyDescent="0.2">
      <c r="A861" s="2"/>
    </row>
    <row r="862" spans="1:1" ht="15.75" customHeight="1" x14ac:dyDescent="0.2">
      <c r="A862" s="2"/>
    </row>
    <row r="863" spans="1:1" ht="15.75" customHeight="1" x14ac:dyDescent="0.2">
      <c r="A863" s="2"/>
    </row>
    <row r="864" spans="1:1" ht="15.75" customHeight="1" x14ac:dyDescent="0.2">
      <c r="A864" s="2"/>
    </row>
    <row r="865" spans="1:1" ht="15.75" customHeight="1" x14ac:dyDescent="0.2">
      <c r="A865" s="2"/>
    </row>
    <row r="866" spans="1:1" ht="15.75" customHeight="1" x14ac:dyDescent="0.2">
      <c r="A866" s="2"/>
    </row>
    <row r="867" spans="1:1" ht="15.75" customHeight="1" x14ac:dyDescent="0.2">
      <c r="A867" s="2"/>
    </row>
    <row r="868" spans="1:1" ht="15.75" customHeight="1" x14ac:dyDescent="0.2">
      <c r="A868" s="2"/>
    </row>
    <row r="869" spans="1:1" ht="15.75" customHeight="1" x14ac:dyDescent="0.2">
      <c r="A869" s="2"/>
    </row>
    <row r="870" spans="1:1" ht="15.75" customHeight="1" x14ac:dyDescent="0.2">
      <c r="A870" s="2"/>
    </row>
    <row r="871" spans="1:1" ht="15.75" customHeight="1" x14ac:dyDescent="0.2">
      <c r="A871" s="2"/>
    </row>
    <row r="872" spans="1:1" ht="15.75" customHeight="1" x14ac:dyDescent="0.2">
      <c r="A872" s="2"/>
    </row>
    <row r="873" spans="1:1" ht="15.75" customHeight="1" x14ac:dyDescent="0.2">
      <c r="A873" s="2"/>
    </row>
    <row r="874" spans="1:1" ht="15.75" customHeight="1" x14ac:dyDescent="0.2">
      <c r="A874" s="2"/>
    </row>
    <row r="875" spans="1:1" ht="15.75" customHeight="1" x14ac:dyDescent="0.2">
      <c r="A875" s="2"/>
    </row>
    <row r="876" spans="1:1" ht="15.75" customHeight="1" x14ac:dyDescent="0.2">
      <c r="A876" s="2"/>
    </row>
    <row r="877" spans="1:1" ht="15.75" customHeight="1" x14ac:dyDescent="0.2">
      <c r="A877" s="2"/>
    </row>
    <row r="878" spans="1:1" ht="15.75" customHeight="1" x14ac:dyDescent="0.2">
      <c r="A878" s="2"/>
    </row>
    <row r="879" spans="1:1" ht="15.75" customHeight="1" x14ac:dyDescent="0.2">
      <c r="A879" s="2"/>
    </row>
    <row r="880" spans="1:1" ht="15.75" customHeight="1" x14ac:dyDescent="0.2">
      <c r="A880" s="2"/>
    </row>
    <row r="881" spans="1:1" ht="15.75" customHeight="1" x14ac:dyDescent="0.2">
      <c r="A881" s="2"/>
    </row>
    <row r="882" spans="1:1" ht="15.75" customHeight="1" x14ac:dyDescent="0.2">
      <c r="A882" s="2"/>
    </row>
    <row r="883" spans="1:1" ht="15.75" customHeight="1" x14ac:dyDescent="0.2">
      <c r="A883" s="2"/>
    </row>
    <row r="884" spans="1:1" ht="15.75" customHeight="1" x14ac:dyDescent="0.2">
      <c r="A884" s="2"/>
    </row>
    <row r="885" spans="1:1" ht="15.75" customHeight="1" x14ac:dyDescent="0.2">
      <c r="A885" s="2"/>
    </row>
    <row r="886" spans="1:1" ht="15.75" customHeight="1" x14ac:dyDescent="0.2">
      <c r="A886" s="2"/>
    </row>
    <row r="887" spans="1:1" ht="15.75" customHeight="1" x14ac:dyDescent="0.2">
      <c r="A887" s="2"/>
    </row>
    <row r="888" spans="1:1" ht="15.75" customHeight="1" x14ac:dyDescent="0.2">
      <c r="A888" s="2"/>
    </row>
    <row r="889" spans="1:1" ht="15.75" customHeight="1" x14ac:dyDescent="0.2">
      <c r="A889" s="2"/>
    </row>
    <row r="890" spans="1:1" ht="15.75" customHeight="1" x14ac:dyDescent="0.2">
      <c r="A890" s="2"/>
    </row>
    <row r="891" spans="1:1" ht="15.75" customHeight="1" x14ac:dyDescent="0.2">
      <c r="A891" s="2"/>
    </row>
    <row r="892" spans="1:1" ht="15.75" customHeight="1" x14ac:dyDescent="0.2">
      <c r="A892" s="2"/>
    </row>
    <row r="893" spans="1:1" ht="15.75" customHeight="1" x14ac:dyDescent="0.2">
      <c r="A893" s="2"/>
    </row>
    <row r="894" spans="1:1" ht="15.75" customHeight="1" x14ac:dyDescent="0.2">
      <c r="A894" s="2"/>
    </row>
    <row r="895" spans="1:1" ht="15.75" customHeight="1" x14ac:dyDescent="0.2">
      <c r="A895" s="2"/>
    </row>
    <row r="896" spans="1:1" ht="15.75" customHeight="1" x14ac:dyDescent="0.2">
      <c r="A896" s="2"/>
    </row>
    <row r="897" spans="1:1" ht="15.75" customHeight="1" x14ac:dyDescent="0.2">
      <c r="A897" s="2"/>
    </row>
    <row r="898" spans="1:1" ht="15.75" customHeight="1" x14ac:dyDescent="0.2">
      <c r="A898" s="2"/>
    </row>
    <row r="899" spans="1:1" ht="15.75" customHeight="1" x14ac:dyDescent="0.2">
      <c r="A899" s="2"/>
    </row>
    <row r="900" spans="1:1" ht="15.75" customHeight="1" x14ac:dyDescent="0.2">
      <c r="A900" s="2"/>
    </row>
    <row r="901" spans="1:1" ht="15.75" customHeight="1" x14ac:dyDescent="0.2">
      <c r="A901" s="2"/>
    </row>
    <row r="902" spans="1:1" ht="15.75" customHeight="1" x14ac:dyDescent="0.2">
      <c r="A902" s="2"/>
    </row>
    <row r="903" spans="1:1" ht="15.75" customHeight="1" x14ac:dyDescent="0.2">
      <c r="A903" s="2"/>
    </row>
    <row r="904" spans="1:1" ht="15.75" customHeight="1" x14ac:dyDescent="0.2">
      <c r="A904" s="2"/>
    </row>
    <row r="905" spans="1:1" ht="15.75" customHeight="1" x14ac:dyDescent="0.2">
      <c r="A905" s="2"/>
    </row>
    <row r="906" spans="1:1" ht="15.75" customHeight="1" x14ac:dyDescent="0.2">
      <c r="A906" s="2"/>
    </row>
    <row r="907" spans="1:1" ht="15.75" customHeight="1" x14ac:dyDescent="0.2">
      <c r="A907" s="2"/>
    </row>
    <row r="908" spans="1:1" ht="15.75" customHeight="1" x14ac:dyDescent="0.2">
      <c r="A908" s="2"/>
    </row>
    <row r="909" spans="1:1" ht="15.75" customHeight="1" x14ac:dyDescent="0.2">
      <c r="A909" s="2"/>
    </row>
    <row r="910" spans="1:1" ht="15.75" customHeight="1" x14ac:dyDescent="0.2">
      <c r="A910" s="2"/>
    </row>
    <row r="911" spans="1:1" ht="15.75" customHeight="1" x14ac:dyDescent="0.2">
      <c r="A911" s="2"/>
    </row>
    <row r="912" spans="1:1" ht="15.75" customHeight="1" x14ac:dyDescent="0.2">
      <c r="A912" s="2"/>
    </row>
    <row r="913" spans="1:1" ht="15.75" customHeight="1" x14ac:dyDescent="0.2">
      <c r="A913" s="2"/>
    </row>
    <row r="914" spans="1:1" ht="15.75" customHeight="1" x14ac:dyDescent="0.2">
      <c r="A914" s="2"/>
    </row>
    <row r="915" spans="1:1" ht="15.75" customHeight="1" x14ac:dyDescent="0.2">
      <c r="A915" s="2"/>
    </row>
    <row r="916" spans="1:1" ht="15.75" customHeight="1" x14ac:dyDescent="0.2">
      <c r="A916" s="2"/>
    </row>
    <row r="917" spans="1:1" ht="15.75" customHeight="1" x14ac:dyDescent="0.2">
      <c r="A917" s="2"/>
    </row>
    <row r="918" spans="1:1" ht="15.75" customHeight="1" x14ac:dyDescent="0.2">
      <c r="A918" s="2"/>
    </row>
    <row r="919" spans="1:1" ht="15.75" customHeight="1" x14ac:dyDescent="0.2">
      <c r="A919" s="2"/>
    </row>
    <row r="920" spans="1:1" ht="15.75" customHeight="1" x14ac:dyDescent="0.2">
      <c r="A920" s="2"/>
    </row>
    <row r="921" spans="1:1" ht="15.75" customHeight="1" x14ac:dyDescent="0.2">
      <c r="A921" s="2"/>
    </row>
    <row r="922" spans="1:1" ht="15.75" customHeight="1" x14ac:dyDescent="0.2">
      <c r="A922" s="2"/>
    </row>
    <row r="923" spans="1:1" ht="15.75" customHeight="1" x14ac:dyDescent="0.2">
      <c r="A923" s="2"/>
    </row>
    <row r="924" spans="1:1" ht="15.75" customHeight="1" x14ac:dyDescent="0.2">
      <c r="A924" s="2"/>
    </row>
    <row r="925" spans="1:1" ht="15.75" customHeight="1" x14ac:dyDescent="0.2">
      <c r="A925" s="2"/>
    </row>
    <row r="926" spans="1:1" ht="15.75" customHeight="1" x14ac:dyDescent="0.2">
      <c r="A926" s="2"/>
    </row>
    <row r="927" spans="1:1" ht="15.75" customHeight="1" x14ac:dyDescent="0.2">
      <c r="A927" s="2"/>
    </row>
    <row r="928" spans="1:1" ht="15.75" customHeight="1" x14ac:dyDescent="0.2">
      <c r="A928" s="2"/>
    </row>
    <row r="929" spans="1:1" ht="15.75" customHeight="1" x14ac:dyDescent="0.2">
      <c r="A929" s="2"/>
    </row>
    <row r="930" spans="1:1" ht="15.75" customHeight="1" x14ac:dyDescent="0.2">
      <c r="A930" s="2"/>
    </row>
    <row r="931" spans="1:1" ht="15.75" customHeight="1" x14ac:dyDescent="0.2">
      <c r="A931" s="2"/>
    </row>
    <row r="932" spans="1:1" ht="15.75" customHeight="1" x14ac:dyDescent="0.2">
      <c r="A932" s="2"/>
    </row>
    <row r="933" spans="1:1" ht="15.75" customHeight="1" x14ac:dyDescent="0.2">
      <c r="A933" s="2"/>
    </row>
    <row r="934" spans="1:1" ht="15.75" customHeight="1" x14ac:dyDescent="0.2">
      <c r="A934" s="2"/>
    </row>
    <row r="935" spans="1:1" ht="15.75" customHeight="1" x14ac:dyDescent="0.2">
      <c r="A935" s="2"/>
    </row>
    <row r="936" spans="1:1" ht="15.75" customHeight="1" x14ac:dyDescent="0.2">
      <c r="A936" s="2"/>
    </row>
    <row r="937" spans="1:1" ht="15.75" customHeight="1" x14ac:dyDescent="0.2">
      <c r="A937" s="2"/>
    </row>
    <row r="938" spans="1:1" ht="15.75" customHeight="1" x14ac:dyDescent="0.2">
      <c r="A938" s="2"/>
    </row>
    <row r="939" spans="1:1" ht="15.75" customHeight="1" x14ac:dyDescent="0.2">
      <c r="A939" s="2"/>
    </row>
    <row r="940" spans="1:1" ht="15.75" customHeight="1" x14ac:dyDescent="0.2">
      <c r="A940" s="2"/>
    </row>
    <row r="941" spans="1:1" ht="15.75" customHeight="1" x14ac:dyDescent="0.2">
      <c r="A941" s="2"/>
    </row>
    <row r="942" spans="1:1" ht="15.75" customHeight="1" x14ac:dyDescent="0.2">
      <c r="A942" s="2"/>
    </row>
    <row r="943" spans="1:1" ht="15.75" customHeight="1" x14ac:dyDescent="0.2">
      <c r="A943" s="2"/>
    </row>
    <row r="944" spans="1:1" ht="15.75" customHeight="1" x14ac:dyDescent="0.2">
      <c r="A944" s="2"/>
    </row>
    <row r="945" spans="1:1" ht="15.75" customHeight="1" x14ac:dyDescent="0.2">
      <c r="A945" s="2"/>
    </row>
    <row r="946" spans="1:1" ht="15.75" customHeight="1" x14ac:dyDescent="0.2">
      <c r="A946" s="2"/>
    </row>
    <row r="947" spans="1:1" ht="15.75" customHeight="1" x14ac:dyDescent="0.2">
      <c r="A947" s="2"/>
    </row>
    <row r="948" spans="1:1" ht="15.75" customHeight="1" x14ac:dyDescent="0.2">
      <c r="A948" s="2"/>
    </row>
    <row r="949" spans="1:1" ht="15.75" customHeight="1" x14ac:dyDescent="0.2">
      <c r="A949" s="2"/>
    </row>
    <row r="950" spans="1:1" ht="15.75" customHeight="1" x14ac:dyDescent="0.2">
      <c r="A950" s="2"/>
    </row>
    <row r="951" spans="1:1" ht="15.75" customHeight="1" x14ac:dyDescent="0.2">
      <c r="A951" s="2"/>
    </row>
    <row r="952" spans="1:1" ht="15.75" customHeight="1" x14ac:dyDescent="0.2">
      <c r="A952" s="2"/>
    </row>
    <row r="953" spans="1:1" ht="15.75" customHeight="1" x14ac:dyDescent="0.2">
      <c r="A953" s="2"/>
    </row>
    <row r="954" spans="1:1" ht="15.75" customHeight="1" x14ac:dyDescent="0.2">
      <c r="A954" s="2"/>
    </row>
    <row r="955" spans="1:1" ht="15.75" customHeight="1" x14ac:dyDescent="0.2">
      <c r="A955" s="2"/>
    </row>
    <row r="956" spans="1:1" ht="15.75" customHeight="1" x14ac:dyDescent="0.2">
      <c r="A956" s="2"/>
    </row>
    <row r="957" spans="1:1" ht="15.75" customHeight="1" x14ac:dyDescent="0.2">
      <c r="A957" s="2"/>
    </row>
    <row r="958" spans="1:1" ht="15.75" customHeight="1" x14ac:dyDescent="0.2">
      <c r="A958" s="2"/>
    </row>
    <row r="959" spans="1:1" ht="15.75" customHeight="1" x14ac:dyDescent="0.2">
      <c r="A959" s="2"/>
    </row>
    <row r="960" spans="1:1" ht="15.75" customHeight="1" x14ac:dyDescent="0.2">
      <c r="A960" s="2"/>
    </row>
    <row r="961" spans="1:1" ht="15.75" customHeight="1" x14ac:dyDescent="0.2">
      <c r="A961" s="2"/>
    </row>
    <row r="962" spans="1:1" ht="15.75" customHeight="1" x14ac:dyDescent="0.2">
      <c r="A962" s="2"/>
    </row>
    <row r="963" spans="1:1" ht="15.75" customHeight="1" x14ac:dyDescent="0.2">
      <c r="A963" s="2"/>
    </row>
    <row r="964" spans="1:1" ht="15.75" customHeight="1" x14ac:dyDescent="0.2">
      <c r="A964" s="2"/>
    </row>
    <row r="965" spans="1:1" ht="15.75" customHeight="1" x14ac:dyDescent="0.2">
      <c r="A965" s="2"/>
    </row>
    <row r="966" spans="1:1" ht="15.75" customHeight="1" x14ac:dyDescent="0.2">
      <c r="A966" s="2"/>
    </row>
    <row r="967" spans="1:1" ht="15.75" customHeight="1" x14ac:dyDescent="0.2">
      <c r="A967" s="2"/>
    </row>
    <row r="968" spans="1:1" ht="15.75" customHeight="1" x14ac:dyDescent="0.2">
      <c r="A968" s="2"/>
    </row>
    <row r="969" spans="1:1" ht="15.75" customHeight="1" x14ac:dyDescent="0.2">
      <c r="A969" s="2"/>
    </row>
    <row r="970" spans="1:1" ht="15.75" customHeight="1" x14ac:dyDescent="0.2">
      <c r="A970" s="2"/>
    </row>
    <row r="971" spans="1:1" ht="15.75" customHeight="1" x14ac:dyDescent="0.2">
      <c r="A971" s="2"/>
    </row>
    <row r="972" spans="1:1" ht="15.75" customHeight="1" x14ac:dyDescent="0.2">
      <c r="A972" s="2"/>
    </row>
    <row r="973" spans="1:1" ht="15.75" customHeight="1" x14ac:dyDescent="0.2">
      <c r="A973" s="2"/>
    </row>
    <row r="974" spans="1:1" ht="15.75" customHeight="1" x14ac:dyDescent="0.2">
      <c r="A974" s="2"/>
    </row>
    <row r="975" spans="1:1" ht="15.75" customHeight="1" x14ac:dyDescent="0.2">
      <c r="A975" s="2"/>
    </row>
    <row r="976" spans="1:1" ht="15.75" customHeight="1" x14ac:dyDescent="0.2">
      <c r="A976" s="2"/>
    </row>
    <row r="977" spans="1:1" ht="15.75" customHeight="1" x14ac:dyDescent="0.2">
      <c r="A977" s="2"/>
    </row>
    <row r="978" spans="1:1" ht="15.75" customHeight="1" x14ac:dyDescent="0.2">
      <c r="A978" s="2"/>
    </row>
    <row r="979" spans="1:1" ht="15.75" customHeight="1" x14ac:dyDescent="0.2">
      <c r="A979" s="2"/>
    </row>
    <row r="980" spans="1:1" ht="15.75" customHeight="1" x14ac:dyDescent="0.2">
      <c r="A980" s="2"/>
    </row>
    <row r="981" spans="1:1" ht="15.75" customHeight="1" x14ac:dyDescent="0.2">
      <c r="A981" s="2"/>
    </row>
    <row r="982" spans="1:1" ht="15.75" customHeight="1" x14ac:dyDescent="0.2">
      <c r="A982" s="2"/>
    </row>
    <row r="983" spans="1:1" ht="15.75" customHeight="1" x14ac:dyDescent="0.2">
      <c r="A983" s="2"/>
    </row>
    <row r="984" spans="1:1" ht="15.75" customHeight="1" x14ac:dyDescent="0.2">
      <c r="A984" s="2"/>
    </row>
    <row r="985" spans="1:1" ht="15.75" customHeight="1" x14ac:dyDescent="0.2">
      <c r="A985" s="2"/>
    </row>
    <row r="986" spans="1:1" ht="15.75" customHeight="1" x14ac:dyDescent="0.2">
      <c r="A986" s="2"/>
    </row>
    <row r="987" spans="1:1" ht="15.75" customHeight="1" x14ac:dyDescent="0.2">
      <c r="A987" s="2"/>
    </row>
    <row r="988" spans="1:1" ht="15.75" customHeight="1" x14ac:dyDescent="0.2">
      <c r="A988" s="2"/>
    </row>
    <row r="989" spans="1:1" ht="15.75" customHeight="1" x14ac:dyDescent="0.2">
      <c r="A989" s="2"/>
    </row>
    <row r="990" spans="1:1" ht="15.75" customHeight="1" x14ac:dyDescent="0.2">
      <c r="A990" s="2"/>
    </row>
    <row r="991" spans="1:1" ht="15.75" customHeight="1" x14ac:dyDescent="0.2">
      <c r="A991" s="2"/>
    </row>
    <row r="992" spans="1:1" ht="15.75" customHeight="1" x14ac:dyDescent="0.2">
      <c r="A992" s="2"/>
    </row>
    <row r="993" spans="1:1" ht="15.75" customHeight="1" x14ac:dyDescent="0.2">
      <c r="A993" s="2"/>
    </row>
    <row r="994" spans="1:1" ht="15.75" customHeight="1" x14ac:dyDescent="0.2">
      <c r="A994" s="2"/>
    </row>
    <row r="995" spans="1:1" ht="15.75" customHeight="1" x14ac:dyDescent="0.2">
      <c r="A995" s="2"/>
    </row>
    <row r="996" spans="1:1" ht="15.75" customHeight="1" x14ac:dyDescent="0.2">
      <c r="A996" s="2"/>
    </row>
    <row r="997" spans="1:1" ht="15.75" customHeight="1" x14ac:dyDescent="0.2">
      <c r="A997" s="2"/>
    </row>
    <row r="998" spans="1:1" ht="15.75" customHeight="1" x14ac:dyDescent="0.2">
      <c r="A998" s="2"/>
    </row>
    <row r="999" spans="1:1" ht="15.75" customHeight="1" x14ac:dyDescent="0.2">
      <c r="A999" s="2"/>
    </row>
    <row r="1000" spans="1:1" ht="15.75" customHeight="1" x14ac:dyDescent="0.2">
      <c r="A1000" s="2"/>
    </row>
  </sheetData>
  <mergeCells count="2">
    <mergeCell ref="E11:H11"/>
    <mergeCell ref="E12:H12"/>
  </mergeCells>
  <dataValidations count="2">
    <dataValidation type="list" allowBlank="1" showErrorMessage="1" sqref="H18" xr:uid="{00000000-0002-0000-0000-000000000000}">
      <formula1>$K$17:$K$18</formula1>
    </dataValidation>
    <dataValidation type="list" allowBlank="1" showErrorMessage="1" sqref="H20" xr:uid="{00000000-0002-0000-0000-000001000000}">
      <formula1>$K$18:$K$20</formula1>
    </dataValidation>
  </dataValidations>
  <pageMargins left="0.7" right="0.7" top="0.75" bottom="0.75" header="0" footer="0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A1000"/>
  <sheetViews>
    <sheetView showGridLines="0" workbookViewId="0">
      <selection activeCell="H17" sqref="H17"/>
    </sheetView>
  </sheetViews>
  <sheetFormatPr baseColWidth="10" defaultColWidth="11.1640625" defaultRowHeight="15" customHeight="1" x14ac:dyDescent="0.2"/>
  <cols>
    <col min="1" max="26" width="9" customWidth="1"/>
  </cols>
  <sheetData>
    <row r="1" ht="15.75" customHeight="1" x14ac:dyDescent="0.2"/>
    <row r="2" ht="15.75" customHeight="1" x14ac:dyDescent="0.2"/>
    <row r="3" ht="15.75" customHeight="1" x14ac:dyDescent="0.2"/>
    <row r="4" ht="15.75" customHeight="1" x14ac:dyDescent="0.2"/>
    <row r="5" ht="15.75" customHeight="1" x14ac:dyDescent="0.2"/>
    <row r="6" ht="15.75" customHeight="1" x14ac:dyDescent="0.2"/>
    <row r="7" ht="15.75" customHeight="1" x14ac:dyDescent="0.2"/>
    <row r="8" ht="15.75" customHeight="1" x14ac:dyDescent="0.2"/>
    <row r="9" ht="15.75" customHeight="1" x14ac:dyDescent="0.2"/>
    <row r="10" ht="15.75" customHeight="1" x14ac:dyDescent="0.2"/>
    <row r="11" ht="15.75" customHeight="1" x14ac:dyDescent="0.2"/>
    <row r="12" ht="15.75" customHeight="1" x14ac:dyDescent="0.2"/>
    <row r="13" ht="15.75" customHeight="1" x14ac:dyDescent="0.2"/>
    <row r="14" ht="15.75" customHeight="1" x14ac:dyDescent="0.2"/>
    <row r="15" ht="15.75" customHeight="1" x14ac:dyDescent="0.2"/>
    <row r="1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459130"/>
  </sheetPr>
  <dimension ref="A2:Z87"/>
  <sheetViews>
    <sheetView showGridLines="0" workbookViewId="0">
      <selection activeCell="A28" sqref="A28"/>
    </sheetView>
  </sheetViews>
  <sheetFormatPr baseColWidth="10" defaultColWidth="11.1640625" defaultRowHeight="16" customHeight="1" x14ac:dyDescent="0.2"/>
  <cols>
    <col min="1" max="1" width="5.83203125" style="18" customWidth="1"/>
    <col min="2" max="14" width="12.6640625" style="18" customWidth="1"/>
    <col min="15" max="15" width="2.6640625" style="18" customWidth="1"/>
    <col min="16" max="26" width="12.6640625" style="18" customWidth="1"/>
    <col min="27" max="16384" width="11.1640625" style="18"/>
  </cols>
  <sheetData>
    <row r="2" spans="1:26" ht="16" customHeight="1" x14ac:dyDescent="0.2">
      <c r="B2" s="443" t="s">
        <v>181</v>
      </c>
      <c r="C2" s="444"/>
      <c r="D2" s="444"/>
      <c r="E2" s="444"/>
    </row>
    <row r="3" spans="1:26" ht="16" customHeight="1" x14ac:dyDescent="0.2">
      <c r="B3" s="444"/>
      <c r="C3" s="444"/>
      <c r="D3" s="444"/>
      <c r="E3" s="444"/>
    </row>
    <row r="4" spans="1:26" ht="16" customHeight="1" x14ac:dyDescent="0.2">
      <c r="B4" s="430" t="s">
        <v>103</v>
      </c>
      <c r="C4" s="431"/>
      <c r="D4" s="431"/>
      <c r="E4" s="432"/>
      <c r="F4" s="209">
        <f ca="1">DE_CF!G4</f>
        <v>2019</v>
      </c>
      <c r="G4" s="209">
        <f ca="1">DE_CF!H4</f>
        <v>2020</v>
      </c>
      <c r="H4" s="209">
        <f ca="1">DE_CF!I4</f>
        <v>2021</v>
      </c>
      <c r="I4" s="217">
        <f ca="1">DE_CF!J4</f>
        <v>2022</v>
      </c>
      <c r="J4" s="211">
        <f ca="1">DE_CF!K4</f>
        <v>2023</v>
      </c>
      <c r="K4" s="211">
        <f ca="1">DE_CF!L4</f>
        <v>2024</v>
      </c>
      <c r="L4" s="211">
        <f ca="1">DE_CF!M4</f>
        <v>2025</v>
      </c>
      <c r="M4" s="211">
        <f ca="1">DE_CF!N4</f>
        <v>2026</v>
      </c>
      <c r="N4" s="212">
        <f ca="1">DE_CF!O4</f>
        <v>2027</v>
      </c>
      <c r="P4"/>
      <c r="Q4"/>
      <c r="R4"/>
      <c r="S4"/>
    </row>
    <row r="5" spans="1:26" ht="16" customHeight="1" x14ac:dyDescent="0.2">
      <c r="B5" s="455" t="str">
        <f>DE_CF!B5</f>
        <v>$ in millions unless otherwise noted</v>
      </c>
      <c r="C5" s="452"/>
      <c r="D5" s="452"/>
      <c r="E5" s="452"/>
      <c r="I5" s="90"/>
    </row>
    <row r="6" spans="1:26" ht="16" customHeight="1" x14ac:dyDescent="0.2">
      <c r="B6" s="429"/>
      <c r="C6" s="429"/>
      <c r="D6" s="429"/>
      <c r="E6" s="429"/>
      <c r="I6" s="78"/>
    </row>
    <row r="7" spans="1:26" ht="16" customHeight="1" x14ac:dyDescent="0.2">
      <c r="A7" s="24"/>
      <c r="B7" s="451" t="s">
        <v>104</v>
      </c>
      <c r="C7" s="452"/>
      <c r="D7" s="452"/>
      <c r="E7" s="452"/>
      <c r="F7" s="347">
        <f>DE_IS!G7</f>
        <v>39233</v>
      </c>
      <c r="G7" s="347">
        <f>DE_IS!H7</f>
        <v>35514</v>
      </c>
      <c r="H7" s="347">
        <f>DE_IS!I7</f>
        <v>43983</v>
      </c>
      <c r="I7" s="348">
        <f>DE_IS!J7</f>
        <v>52563</v>
      </c>
      <c r="J7" s="349">
        <f ca="1">DE_IS!K7</f>
        <v>60709.729999999996</v>
      </c>
      <c r="K7" s="350">
        <f ca="1">DE_IS!L7</f>
        <v>59841.408000000003</v>
      </c>
      <c r="L7" s="350">
        <f ca="1">DE_IS!M7</f>
        <v>58912.340219999998</v>
      </c>
      <c r="M7" s="350">
        <f ca="1">DE_IS!N7</f>
        <v>64364.778916600008</v>
      </c>
      <c r="N7" s="351">
        <f ca="1">DE_IS!O7</f>
        <v>70828.270682315007</v>
      </c>
      <c r="O7" s="24"/>
      <c r="P7"/>
      <c r="Q7"/>
      <c r="R7"/>
      <c r="S7"/>
      <c r="T7" s="24"/>
      <c r="U7" s="24"/>
      <c r="V7" s="24"/>
      <c r="W7" s="24"/>
      <c r="X7" s="24"/>
      <c r="Y7" s="24"/>
      <c r="Z7" s="24"/>
    </row>
    <row r="8" spans="1:26" ht="16" customHeight="1" x14ac:dyDescent="0.2">
      <c r="A8" s="19"/>
      <c r="B8" s="453" t="s">
        <v>182</v>
      </c>
      <c r="C8" s="454"/>
      <c r="D8" s="454"/>
      <c r="E8" s="454"/>
      <c r="F8" s="79"/>
      <c r="G8" s="79">
        <f t="shared" ref="G8:N8" si="0">G7/F7-1</f>
        <v>-9.4792649045446487E-2</v>
      </c>
      <c r="H8" s="79">
        <f t="shared" si="0"/>
        <v>0.23846933603649267</v>
      </c>
      <c r="I8" s="91">
        <f t="shared" si="0"/>
        <v>0.19507537002932951</v>
      </c>
      <c r="J8" s="79">
        <f t="shared" ca="1" si="0"/>
        <v>0.15498982173772413</v>
      </c>
      <c r="K8" s="79">
        <f t="shared" ca="1" si="0"/>
        <v>-1.430284733600351E-2</v>
      </c>
      <c r="L8" s="79">
        <f t="shared" ca="1" si="0"/>
        <v>-1.5525500001604353E-2</v>
      </c>
      <c r="M8" s="79">
        <f t="shared" ca="1" si="0"/>
        <v>9.255172475305895E-2</v>
      </c>
      <c r="N8" s="80">
        <f t="shared" ca="1" si="0"/>
        <v>0.10041969963246511</v>
      </c>
      <c r="O8" s="19"/>
      <c r="P8"/>
      <c r="Q8"/>
      <c r="R8"/>
      <c r="S8"/>
      <c r="T8" s="81">
        <v>10989</v>
      </c>
      <c r="U8" s="81">
        <v>10459</v>
      </c>
      <c r="V8" s="81">
        <v>12103</v>
      </c>
      <c r="W8" s="19"/>
      <c r="X8" s="19"/>
      <c r="Y8" s="19"/>
      <c r="Z8" s="19"/>
    </row>
    <row r="9" spans="1:26" ht="16" customHeight="1" x14ac:dyDescent="0.2">
      <c r="B9" s="429"/>
      <c r="C9" s="429"/>
      <c r="D9" s="429"/>
      <c r="E9" s="429"/>
      <c r="I9" s="78"/>
      <c r="P9" s="82" t="s">
        <v>183</v>
      </c>
      <c r="Q9" s="83" t="s">
        <v>13</v>
      </c>
      <c r="R9" s="84">
        <v>1520</v>
      </c>
      <c r="S9" s="84">
        <v>2644</v>
      </c>
      <c r="T9" s="84">
        <v>6643</v>
      </c>
      <c r="U9" s="84">
        <v>6449</v>
      </c>
      <c r="V9" s="84">
        <v>7643</v>
      </c>
    </row>
    <row r="10" spans="1:26" s="24" customFormat="1" ht="16" customHeight="1" x14ac:dyDescent="0.2">
      <c r="B10" s="24" t="s">
        <v>105</v>
      </c>
      <c r="F10" s="87">
        <f>-DE_IS!G8</f>
        <v>30055</v>
      </c>
      <c r="G10" s="87">
        <f>-DE_IS!H8</f>
        <v>26580</v>
      </c>
      <c r="H10" s="87">
        <f>-DE_IS!I8</f>
        <v>31768</v>
      </c>
      <c r="I10" s="92">
        <f>-DE_IS!J8</f>
        <v>38077</v>
      </c>
      <c r="J10" s="87">
        <f ca="1">J11*J$7</f>
        <v>44282.096092307322</v>
      </c>
      <c r="K10" s="87">
        <f t="shared" ref="K10:N10" ca="1" si="1">K11*K$7</f>
        <v>44845.564192180813</v>
      </c>
      <c r="L10" s="87">
        <f t="shared" ca="1" si="1"/>
        <v>44443.876086343167</v>
      </c>
      <c r="M10" s="87">
        <f t="shared" ca="1" si="1"/>
        <v>48235.409578262457</v>
      </c>
      <c r="N10" s="87">
        <f t="shared" ca="1" si="1"/>
        <v>52725.053566348935</v>
      </c>
      <c r="O10" s="88"/>
      <c r="P10"/>
      <c r="Q10"/>
      <c r="R10"/>
      <c r="S10"/>
      <c r="T10"/>
      <c r="U10"/>
    </row>
    <row r="11" spans="1:26" s="19" customFormat="1" ht="16" customHeight="1" x14ac:dyDescent="0.2">
      <c r="B11" s="19" t="s">
        <v>187</v>
      </c>
      <c r="F11" s="28">
        <f>F10/F7</f>
        <v>0.76606428261922366</v>
      </c>
      <c r="G11" s="28">
        <f t="shared" ref="G11:I11" si="2">G10/G7</f>
        <v>0.74843723601959788</v>
      </c>
      <c r="H11" s="28">
        <f t="shared" si="2"/>
        <v>0.72227906236500461</v>
      </c>
      <c r="I11" s="93">
        <f t="shared" si="2"/>
        <v>0.72440690219355819</v>
      </c>
      <c r="J11" s="28">
        <f ca="1">OFFSET(J11,Cover!$H$20,0)</f>
        <v>0.72940690219355819</v>
      </c>
      <c r="K11" s="28">
        <f ca="1">OFFSET(K11,Cover!$H$20,0)</f>
        <v>0.74940690219355821</v>
      </c>
      <c r="L11" s="28">
        <f ca="1">OFFSET(L11,Cover!$H$20,0)</f>
        <v>0.75440690219355822</v>
      </c>
      <c r="M11" s="28">
        <f ca="1">OFFSET(M11,Cover!$H$20,0)</f>
        <v>0.74940690219355821</v>
      </c>
      <c r="N11" s="28">
        <f ca="1">OFFSET(N11,Cover!$H$20,0)</f>
        <v>0.74440690219355821</v>
      </c>
      <c r="P11"/>
      <c r="Q11"/>
      <c r="R11"/>
      <c r="S11"/>
      <c r="T11"/>
      <c r="U11"/>
      <c r="V11" s="81">
        <v>2867</v>
      </c>
    </row>
    <row r="12" spans="1:26" ht="16" customHeight="1" x14ac:dyDescent="0.2">
      <c r="B12" s="85" t="s">
        <v>184</v>
      </c>
      <c r="I12" s="78"/>
      <c r="J12" s="89">
        <f>I11+0.005</f>
        <v>0.72940690219355819</v>
      </c>
      <c r="K12" s="89">
        <f>J12+0.02</f>
        <v>0.74940690219355821</v>
      </c>
      <c r="L12" s="89">
        <f t="shared" ref="L12" si="3">K12+0.005</f>
        <v>0.75440690219355822</v>
      </c>
      <c r="M12" s="89">
        <f>L12-0.005</f>
        <v>0.74940690219355821</v>
      </c>
      <c r="N12" s="89">
        <f>M12-0.005</f>
        <v>0.74440690219355821</v>
      </c>
      <c r="P12"/>
      <c r="Q12"/>
      <c r="R12"/>
      <c r="S12"/>
      <c r="T12"/>
      <c r="U12"/>
      <c r="V12" s="84">
        <v>2047</v>
      </c>
    </row>
    <row r="13" spans="1:26" ht="16" customHeight="1" x14ac:dyDescent="0.2">
      <c r="B13" s="85" t="s">
        <v>185</v>
      </c>
      <c r="I13" s="78"/>
      <c r="J13" s="89">
        <f>J12-0.02</f>
        <v>0.70940690219355818</v>
      </c>
      <c r="K13" s="89">
        <f t="shared" ref="K13:N13" si="4">K12-0.02</f>
        <v>0.72940690219355819</v>
      </c>
      <c r="L13" s="89">
        <f t="shared" si="4"/>
        <v>0.7344069021935582</v>
      </c>
      <c r="M13" s="89">
        <f t="shared" si="4"/>
        <v>0.72940690219355819</v>
      </c>
      <c r="N13" s="89">
        <f t="shared" si="4"/>
        <v>0.72440690219355819</v>
      </c>
      <c r="P13"/>
      <c r="Q13"/>
      <c r="R13"/>
      <c r="S13"/>
      <c r="T13"/>
      <c r="U13"/>
      <c r="V13" s="83" t="s">
        <v>13</v>
      </c>
    </row>
    <row r="14" spans="1:26" ht="16" customHeight="1" x14ac:dyDescent="0.2">
      <c r="B14" s="85" t="s">
        <v>186</v>
      </c>
      <c r="I14" s="78"/>
      <c r="J14" s="89">
        <f>J12+0.01</f>
        <v>0.7394069021935582</v>
      </c>
      <c r="K14" s="89">
        <f t="shared" ref="K14:N14" si="5">K12+0.01</f>
        <v>0.75940690219355822</v>
      </c>
      <c r="L14" s="89">
        <f t="shared" si="5"/>
        <v>0.76440690219355822</v>
      </c>
      <c r="M14" s="89">
        <f t="shared" si="5"/>
        <v>0.75940690219355822</v>
      </c>
      <c r="N14" s="89">
        <f t="shared" si="5"/>
        <v>0.75440690219355822</v>
      </c>
    </row>
    <row r="15" spans="1:26" ht="16" customHeight="1" x14ac:dyDescent="0.2">
      <c r="I15" s="78"/>
    </row>
    <row r="16" spans="1:26" ht="16" customHeight="1" x14ac:dyDescent="0.2">
      <c r="A16" s="24"/>
      <c r="B16" s="24" t="s">
        <v>343</v>
      </c>
      <c r="C16" s="24"/>
      <c r="D16" s="24"/>
      <c r="E16" s="24"/>
      <c r="F16" s="87">
        <f>-DE_IS!F11</f>
        <v>2897</v>
      </c>
      <c r="G16" s="87">
        <f>-DE_IS!G11</f>
        <v>2999</v>
      </c>
      <c r="H16" s="87">
        <f>-DE_IS!H11</f>
        <v>2732</v>
      </c>
      <c r="I16" s="92">
        <f>-DE_IS!I11</f>
        <v>2879</v>
      </c>
      <c r="J16" s="87">
        <f ca="1">J17*J$7</f>
        <v>3325.2156967829083</v>
      </c>
      <c r="K16" s="87">
        <f t="shared" ref="K16" ca="1" si="6">K17*K$7</f>
        <v>3277.6556443125396</v>
      </c>
      <c r="L16" s="87">
        <f t="shared" ref="L16" ca="1" si="7">L17*L$7</f>
        <v>3226.7684016015069</v>
      </c>
      <c r="M16" s="87">
        <f t="shared" ref="M16" ca="1" si="8">M17*M$7</f>
        <v>3525.4113825483978</v>
      </c>
      <c r="N16" s="87">
        <f t="shared" ref="N16" ca="1" si="9">N17*N$7</f>
        <v>3879.4321346647816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6" customHeight="1" x14ac:dyDescent="0.2">
      <c r="B17" s="19" t="s">
        <v>187</v>
      </c>
      <c r="C17" s="19"/>
      <c r="D17" s="19"/>
      <c r="E17" s="19"/>
      <c r="F17" s="28">
        <f>F16/F$7</f>
        <v>7.3840899242984218E-2</v>
      </c>
      <c r="G17" s="28">
        <f t="shared" ref="G17:I17" si="10">G16/G$7</f>
        <v>8.4445570760826719E-2</v>
      </c>
      <c r="H17" s="28">
        <f t="shared" si="10"/>
        <v>6.2114908032648977E-2</v>
      </c>
      <c r="I17" s="93">
        <f t="shared" si="10"/>
        <v>5.4772368396020017E-2</v>
      </c>
      <c r="J17" s="28">
        <f ca="1">OFFSET(J17,Cover!$H$20,0)</f>
        <v>5.4772368396020017E-2</v>
      </c>
      <c r="K17" s="28">
        <f ca="1">OFFSET(K17,Cover!$H$20,0)</f>
        <v>5.4772368396020017E-2</v>
      </c>
      <c r="L17" s="28">
        <f ca="1">OFFSET(L17,Cover!$H$20,0)</f>
        <v>5.4772368396020017E-2</v>
      </c>
      <c r="M17" s="28">
        <f ca="1">OFFSET(M17,Cover!$H$20,0)</f>
        <v>5.4772368396020017E-2</v>
      </c>
      <c r="N17" s="28">
        <f ca="1">OFFSET(N17,Cover!$H$20,0)</f>
        <v>5.4772368396020017E-2</v>
      </c>
    </row>
    <row r="18" spans="1:26" ht="16" customHeight="1" x14ac:dyDescent="0.2">
      <c r="B18" s="85" t="s">
        <v>184</v>
      </c>
      <c r="I18" s="78"/>
      <c r="J18" s="89">
        <f>I17</f>
        <v>5.4772368396020017E-2</v>
      </c>
      <c r="K18" s="89">
        <f>J18</f>
        <v>5.4772368396020017E-2</v>
      </c>
      <c r="L18" s="89">
        <f t="shared" ref="L18:N18" si="11">K18</f>
        <v>5.4772368396020017E-2</v>
      </c>
      <c r="M18" s="89">
        <f t="shared" si="11"/>
        <v>5.4772368396020017E-2</v>
      </c>
      <c r="N18" s="89">
        <f t="shared" si="11"/>
        <v>5.4772368396020017E-2</v>
      </c>
    </row>
    <row r="19" spans="1:26" ht="16" customHeight="1" x14ac:dyDescent="0.2">
      <c r="B19" s="85" t="s">
        <v>185</v>
      </c>
      <c r="I19" s="78"/>
      <c r="J19" s="89">
        <v>0.05</v>
      </c>
      <c r="K19" s="89">
        <v>0.05</v>
      </c>
      <c r="L19" s="89">
        <v>0.05</v>
      </c>
      <c r="M19" s="89">
        <v>0.05</v>
      </c>
      <c r="N19" s="89">
        <v>0.05</v>
      </c>
    </row>
    <row r="20" spans="1:26" ht="16" customHeight="1" x14ac:dyDescent="0.2">
      <c r="B20" s="85" t="s">
        <v>186</v>
      </c>
      <c r="I20" s="78"/>
      <c r="J20" s="89">
        <v>0.06</v>
      </c>
      <c r="K20" s="89">
        <v>0.06</v>
      </c>
      <c r="L20" s="89">
        <v>0.06</v>
      </c>
      <c r="M20" s="89">
        <v>0.06</v>
      </c>
      <c r="N20" s="89">
        <v>0.06</v>
      </c>
    </row>
    <row r="21" spans="1:26" ht="16" customHeight="1" x14ac:dyDescent="0.2">
      <c r="A21" s="24"/>
      <c r="I21" s="78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6" customHeight="1" x14ac:dyDescent="0.2">
      <c r="A22" s="24"/>
      <c r="B22" s="24" t="s">
        <v>344</v>
      </c>
      <c r="C22" s="24"/>
      <c r="D22" s="24"/>
      <c r="E22" s="24"/>
      <c r="F22" s="87">
        <f>-DE_IS!G12</f>
        <v>1782</v>
      </c>
      <c r="G22" s="87">
        <f>-DE_IS!H12</f>
        <v>1589</v>
      </c>
      <c r="H22" s="87">
        <f>-DE_IS!I12</f>
        <v>1587</v>
      </c>
      <c r="I22" s="92">
        <f>-DE_IS!J12</f>
        <v>1912</v>
      </c>
      <c r="J22" s="87">
        <f ca="1">J23*J$7</f>
        <v>2208.3405391625283</v>
      </c>
      <c r="K22" s="87">
        <f t="shared" ref="K22" ca="1" si="12">K23*K$7</f>
        <v>2176.7549815649791</v>
      </c>
      <c r="L22" s="87">
        <f t="shared" ref="L22" ca="1" si="13">L23*L$7</f>
        <v>2142.9597720951997</v>
      </c>
      <c r="M22" s="87">
        <f t="shared" ref="M22" ca="1" si="14">M23*M$7</f>
        <v>2341.2943950790332</v>
      </c>
      <c r="N22" s="87">
        <f t="shared" ref="N22" ca="1" si="15">N23*N$7</f>
        <v>2576.4064749840436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6" customHeight="1" x14ac:dyDescent="0.2">
      <c r="B23" s="19" t="s">
        <v>187</v>
      </c>
      <c r="C23" s="19"/>
      <c r="D23" s="19"/>
      <c r="E23" s="19"/>
      <c r="F23" s="28">
        <f>F22/F$7</f>
        <v>4.5420946652053117E-2</v>
      </c>
      <c r="G23" s="28">
        <f t="shared" ref="G23" si="16">G22/G$7</f>
        <v>4.4742918285746468E-2</v>
      </c>
      <c r="H23" s="28">
        <f t="shared" ref="H23" si="17">H22/H$7</f>
        <v>3.6082122638292066E-2</v>
      </c>
      <c r="I23" s="93">
        <f t="shared" ref="I23" si="18">I22/I$7</f>
        <v>3.6375397142476645E-2</v>
      </c>
      <c r="J23" s="28">
        <f ca="1">OFFSET(J23,Cover!$H$20,0)</f>
        <v>3.6375397142476645E-2</v>
      </c>
      <c r="K23" s="28">
        <f ca="1">OFFSET(K23,Cover!$H$20,0)</f>
        <v>3.6375397142476645E-2</v>
      </c>
      <c r="L23" s="28">
        <f ca="1">OFFSET(L23,Cover!$H$20,0)</f>
        <v>3.6375397142476645E-2</v>
      </c>
      <c r="M23" s="28">
        <f ca="1">OFFSET(M23,Cover!$H$20,0)</f>
        <v>3.6375397142476645E-2</v>
      </c>
      <c r="N23" s="28">
        <f ca="1">OFFSET(N23,Cover!$H$20,0)</f>
        <v>3.6375397142476645E-2</v>
      </c>
    </row>
    <row r="24" spans="1:26" ht="16" customHeight="1" x14ac:dyDescent="0.2">
      <c r="B24" s="85" t="s">
        <v>184</v>
      </c>
      <c r="I24" s="78"/>
      <c r="J24" s="89">
        <f>I23</f>
        <v>3.6375397142476645E-2</v>
      </c>
      <c r="K24" s="89">
        <f>J24</f>
        <v>3.6375397142476645E-2</v>
      </c>
      <c r="L24" s="89">
        <f t="shared" ref="L24:N24" si="19">K24</f>
        <v>3.6375397142476645E-2</v>
      </c>
      <c r="M24" s="89">
        <f t="shared" si="19"/>
        <v>3.6375397142476645E-2</v>
      </c>
      <c r="N24" s="89">
        <f t="shared" si="19"/>
        <v>3.6375397142476645E-2</v>
      </c>
    </row>
    <row r="25" spans="1:26" ht="16" customHeight="1" x14ac:dyDescent="0.2">
      <c r="B25" s="85" t="s">
        <v>185</v>
      </c>
      <c r="I25" s="78"/>
      <c r="J25" s="89">
        <f>J24</f>
        <v>3.6375397142476645E-2</v>
      </c>
      <c r="K25" s="89">
        <f t="shared" ref="K25" si="20">K24</f>
        <v>3.6375397142476645E-2</v>
      </c>
      <c r="L25" s="89">
        <f t="shared" ref="L25" si="21">L24</f>
        <v>3.6375397142476645E-2</v>
      </c>
      <c r="M25" s="89">
        <f t="shared" ref="M25" si="22">M24</f>
        <v>3.6375397142476645E-2</v>
      </c>
      <c r="N25" s="89">
        <f t="shared" ref="N25" si="23">N24</f>
        <v>3.6375397142476645E-2</v>
      </c>
    </row>
    <row r="26" spans="1:26" ht="16" customHeight="1" x14ac:dyDescent="0.2">
      <c r="B26" s="85" t="s">
        <v>186</v>
      </c>
      <c r="I26" s="78"/>
      <c r="J26" s="89">
        <f>J24</f>
        <v>3.6375397142476645E-2</v>
      </c>
      <c r="K26" s="89">
        <f t="shared" ref="K26:N26" si="24">K24</f>
        <v>3.6375397142476645E-2</v>
      </c>
      <c r="L26" s="89">
        <f t="shared" si="24"/>
        <v>3.6375397142476645E-2</v>
      </c>
      <c r="M26" s="89">
        <f t="shared" si="24"/>
        <v>3.6375397142476645E-2</v>
      </c>
      <c r="N26" s="89">
        <f t="shared" si="24"/>
        <v>3.6375397142476645E-2</v>
      </c>
    </row>
    <row r="27" spans="1:26" ht="16" customHeight="1" x14ac:dyDescent="0.2">
      <c r="I27" s="78"/>
    </row>
    <row r="28" spans="1:26" ht="16" customHeight="1" x14ac:dyDescent="0.2">
      <c r="A28" s="24"/>
      <c r="B28" s="24" t="s">
        <v>459</v>
      </c>
      <c r="C28" s="24"/>
      <c r="D28" s="24"/>
      <c r="E28" s="24"/>
      <c r="F28" s="87">
        <f>-DE_IS!G14</f>
        <v>87</v>
      </c>
      <c r="G28" s="87">
        <f>-DE_IS!H14</f>
        <v>65</v>
      </c>
      <c r="H28" s="87">
        <f>-DE_IS!I14</f>
        <v>-169</v>
      </c>
      <c r="I28" s="92">
        <f>-DE_IS!J14</f>
        <v>-243</v>
      </c>
      <c r="J28" s="87">
        <f ca="1">J29*J$7</f>
        <v>-280.66252668226701</v>
      </c>
      <c r="K28" s="87">
        <f t="shared" ref="K28" ca="1" si="25">K29*K$7</f>
        <v>-276.64825341019349</v>
      </c>
      <c r="L28" s="87">
        <f t="shared" ref="L28" ca="1" si="26">L29*L$7</f>
        <v>-272.35315095142971</v>
      </c>
      <c r="M28" s="87">
        <f t="shared" ref="M28" ca="1" si="27">M29*M$7</f>
        <v>-297.55990481391478</v>
      </c>
      <c r="N28" s="87">
        <f t="shared" ref="N28" ca="1" si="28">N29*N$7</f>
        <v>-327.44078107799305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6" customHeight="1" x14ac:dyDescent="0.2">
      <c r="B29" s="19" t="s">
        <v>187</v>
      </c>
      <c r="C29" s="19"/>
      <c r="D29" s="19"/>
      <c r="E29" s="19"/>
      <c r="F29" s="28">
        <f>F28/F$7</f>
        <v>2.2175209644941757E-3</v>
      </c>
      <c r="G29" s="28">
        <f t="shared" ref="G29" si="29">G28/G$7</f>
        <v>1.8302641211916427E-3</v>
      </c>
      <c r="H29" s="28">
        <f t="shared" ref="H29" si="30">H28/H$7</f>
        <v>-3.842393652092854E-3</v>
      </c>
      <c r="I29" s="93">
        <f t="shared" ref="I29" si="31">I28/I$7</f>
        <v>-4.6230238000114152E-3</v>
      </c>
      <c r="J29" s="28">
        <f ca="1">OFFSET(J29,Cover!$H$20,0)</f>
        <v>-4.6230238000114152E-3</v>
      </c>
      <c r="K29" s="28">
        <f ca="1">OFFSET(K29,Cover!$H$20,0)</f>
        <v>-4.6230238000114152E-3</v>
      </c>
      <c r="L29" s="28">
        <f ca="1">OFFSET(L29,Cover!$H$20,0)</f>
        <v>-4.6230238000114152E-3</v>
      </c>
      <c r="M29" s="28">
        <f ca="1">OFFSET(M29,Cover!$H$20,0)</f>
        <v>-4.6230238000114152E-3</v>
      </c>
      <c r="N29" s="28">
        <f ca="1">OFFSET(N29,Cover!$H$20,0)</f>
        <v>-4.6230238000114152E-3</v>
      </c>
    </row>
    <row r="30" spans="1:26" ht="16" customHeight="1" x14ac:dyDescent="0.2">
      <c r="B30" s="85" t="s">
        <v>184</v>
      </c>
      <c r="I30" s="78"/>
      <c r="J30" s="89">
        <f>I29</f>
        <v>-4.6230238000114152E-3</v>
      </c>
      <c r="K30" s="89">
        <f>J30</f>
        <v>-4.6230238000114152E-3</v>
      </c>
      <c r="L30" s="89">
        <f t="shared" ref="L30:N30" si="32">K30</f>
        <v>-4.6230238000114152E-3</v>
      </c>
      <c r="M30" s="89">
        <f t="shared" si="32"/>
        <v>-4.6230238000114152E-3</v>
      </c>
      <c r="N30" s="89">
        <f t="shared" si="32"/>
        <v>-4.6230238000114152E-3</v>
      </c>
    </row>
    <row r="31" spans="1:26" ht="16" customHeight="1" x14ac:dyDescent="0.2">
      <c r="B31" s="85" t="s">
        <v>185</v>
      </c>
      <c r="I31" s="78"/>
      <c r="J31" s="89">
        <f>J30</f>
        <v>-4.6230238000114152E-3</v>
      </c>
      <c r="K31" s="89">
        <f t="shared" ref="K31" si="33">K30</f>
        <v>-4.6230238000114152E-3</v>
      </c>
      <c r="L31" s="89">
        <f t="shared" ref="L31" si="34">L30</f>
        <v>-4.6230238000114152E-3</v>
      </c>
      <c r="M31" s="89">
        <f t="shared" ref="M31" si="35">M30</f>
        <v>-4.6230238000114152E-3</v>
      </c>
      <c r="N31" s="89">
        <f t="shared" ref="N31" si="36">N30</f>
        <v>-4.6230238000114152E-3</v>
      </c>
    </row>
    <row r="32" spans="1:26" ht="16" customHeight="1" x14ac:dyDescent="0.2">
      <c r="B32" s="85" t="s">
        <v>186</v>
      </c>
      <c r="I32" s="78"/>
      <c r="J32" s="89">
        <f>J30</f>
        <v>-4.6230238000114152E-3</v>
      </c>
      <c r="K32" s="89">
        <f t="shared" ref="K32:N32" si="37">K30</f>
        <v>-4.6230238000114152E-3</v>
      </c>
      <c r="L32" s="89">
        <f t="shared" si="37"/>
        <v>-4.6230238000114152E-3</v>
      </c>
      <c r="M32" s="89">
        <f t="shared" si="37"/>
        <v>-4.6230238000114152E-3</v>
      </c>
      <c r="N32" s="89">
        <f t="shared" si="37"/>
        <v>-4.6230238000114152E-3</v>
      </c>
    </row>
    <row r="36" spans="1:26" ht="16" customHeight="1" x14ac:dyDescent="0.2">
      <c r="P36"/>
      <c r="Q36"/>
      <c r="R36"/>
      <c r="S36"/>
    </row>
    <row r="37" spans="1:26" ht="16" customHeight="1" x14ac:dyDescent="0.2">
      <c r="P37"/>
      <c r="Q37"/>
      <c r="R37"/>
      <c r="S37"/>
    </row>
    <row r="39" spans="1:26" ht="16" customHeight="1" x14ac:dyDescent="0.2">
      <c r="A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6" customHeight="1" x14ac:dyDescent="0.2">
      <c r="A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50" spans="16:16" ht="16" customHeight="1" x14ac:dyDescent="0.2">
      <c r="P50" s="86"/>
    </row>
    <row r="51" spans="16:16" ht="16" customHeight="1" x14ac:dyDescent="0.2">
      <c r="P51" s="86"/>
    </row>
    <row r="52" spans="16:16" ht="16" customHeight="1" x14ac:dyDescent="0.2">
      <c r="P52" s="86"/>
    </row>
    <row r="53" spans="16:16" ht="16" customHeight="1" x14ac:dyDescent="0.2">
      <c r="P53" s="86"/>
    </row>
    <row r="54" spans="16:16" ht="16" customHeight="1" x14ac:dyDescent="0.2">
      <c r="P54" s="86"/>
    </row>
    <row r="55" spans="16:16" ht="16" customHeight="1" x14ac:dyDescent="0.2">
      <c r="P55" s="86"/>
    </row>
    <row r="56" spans="16:16" ht="16" customHeight="1" x14ac:dyDescent="0.2">
      <c r="P56" s="86"/>
    </row>
    <row r="57" spans="16:16" ht="16" customHeight="1" x14ac:dyDescent="0.2">
      <c r="P57" s="86"/>
    </row>
    <row r="58" spans="16:16" ht="16" customHeight="1" x14ac:dyDescent="0.2">
      <c r="P58" s="86"/>
    </row>
    <row r="59" spans="16:16" ht="16" customHeight="1" x14ac:dyDescent="0.2">
      <c r="P59" s="86"/>
    </row>
    <row r="60" spans="16:16" ht="16" customHeight="1" x14ac:dyDescent="0.2">
      <c r="P60" s="86"/>
    </row>
    <row r="61" spans="16:16" ht="16" customHeight="1" x14ac:dyDescent="0.2">
      <c r="P61" s="86"/>
    </row>
    <row r="62" spans="16:16" ht="16" customHeight="1" x14ac:dyDescent="0.2">
      <c r="P62" s="86"/>
    </row>
    <row r="63" spans="16:16" ht="16" customHeight="1" x14ac:dyDescent="0.2">
      <c r="P63" s="86"/>
    </row>
    <row r="64" spans="16:16" ht="16" customHeight="1" x14ac:dyDescent="0.2">
      <c r="P64" s="86"/>
    </row>
    <row r="65" spans="1:26" ht="16" customHeight="1" x14ac:dyDescent="0.2">
      <c r="P65" s="86"/>
    </row>
    <row r="66" spans="1:26" ht="16" customHeight="1" x14ac:dyDescent="0.2">
      <c r="P66" s="86"/>
    </row>
    <row r="67" spans="1:26" ht="16" customHeight="1" x14ac:dyDescent="0.2">
      <c r="P67" s="86"/>
    </row>
    <row r="68" spans="1:26" ht="16" customHeight="1" x14ac:dyDescent="0.2">
      <c r="P68" s="86"/>
    </row>
    <row r="69" spans="1:26" ht="16" customHeight="1" x14ac:dyDescent="0.2">
      <c r="P69" s="86"/>
    </row>
    <row r="75" spans="1:26" ht="16" customHeight="1" x14ac:dyDescent="0.2">
      <c r="A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6" customHeight="1" x14ac:dyDescent="0.2">
      <c r="A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81" spans="1:26" ht="16" customHeight="1" x14ac:dyDescent="0.2">
      <c r="A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6" customHeight="1" x14ac:dyDescent="0.2">
      <c r="A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7" spans="1:26" ht="16" customHeight="1" x14ac:dyDescent="0.2">
      <c r="A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</sheetData>
  <mergeCells count="7">
    <mergeCell ref="B7:E7"/>
    <mergeCell ref="B8:E8"/>
    <mergeCell ref="B9:E9"/>
    <mergeCell ref="B2:E3"/>
    <mergeCell ref="B4:E4"/>
    <mergeCell ref="B5:E5"/>
    <mergeCell ref="B6:E6"/>
  </mergeCells>
  <pageMargins left="0.7" right="0.7" top="0.75" bottom="0.75" header="0" footer="0"/>
  <pageSetup orientation="portrait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459130"/>
  </sheetPr>
  <dimension ref="A1:Y1000"/>
  <sheetViews>
    <sheetView showGridLines="0" topLeftCell="A4" zoomScale="85" zoomScaleNormal="85" workbookViewId="0">
      <selection activeCell="J16" sqref="J16"/>
    </sheetView>
  </sheetViews>
  <sheetFormatPr baseColWidth="10" defaultColWidth="11.1640625" defaultRowHeight="16" customHeight="1" x14ac:dyDescent="0.2"/>
  <cols>
    <col min="1" max="1" width="5.83203125" style="18" customWidth="1"/>
    <col min="2" max="2" width="16.5" style="18" bestFit="1" customWidth="1"/>
    <col min="3" max="13" width="12.6640625" style="18" customWidth="1"/>
    <col min="14" max="14" width="2.6640625" style="18" customWidth="1"/>
    <col min="15" max="15" width="12.6640625" style="18" customWidth="1"/>
    <col min="16" max="16" width="2.6640625" style="18" customWidth="1"/>
    <col min="17" max="25" width="12.6640625" style="18" customWidth="1"/>
    <col min="26" max="16384" width="11.1640625" style="18"/>
  </cols>
  <sheetData>
    <row r="1" spans="1:25" ht="16" customHeight="1" x14ac:dyDescent="0.2">
      <c r="A1" s="20"/>
      <c r="H1" s="227"/>
      <c r="O1" s="58"/>
    </row>
    <row r="2" spans="1:25" ht="16" customHeight="1" x14ac:dyDescent="0.2">
      <c r="A2" s="20"/>
      <c r="B2" s="428" t="s">
        <v>189</v>
      </c>
      <c r="C2" s="429"/>
      <c r="D2" s="429"/>
      <c r="E2" s="429"/>
      <c r="H2" s="227"/>
      <c r="O2" s="58"/>
    </row>
    <row r="3" spans="1:25" ht="16" customHeight="1" x14ac:dyDescent="0.2">
      <c r="A3" s="20"/>
      <c r="B3" s="454"/>
      <c r="C3" s="454"/>
      <c r="D3" s="454"/>
      <c r="E3" s="454"/>
      <c r="H3" s="352"/>
      <c r="O3" s="58"/>
    </row>
    <row r="4" spans="1:25" ht="16" customHeight="1" x14ac:dyDescent="0.2">
      <c r="A4" s="20"/>
      <c r="B4" s="430" t="s">
        <v>103</v>
      </c>
      <c r="C4" s="431"/>
      <c r="D4" s="431"/>
      <c r="E4" s="432"/>
      <c r="F4" s="209">
        <f ca="1">DE_CF!H4</f>
        <v>2020</v>
      </c>
      <c r="G4" s="209">
        <f ca="1">DE_CF!I4</f>
        <v>2021</v>
      </c>
      <c r="H4" s="353">
        <f ca="1">DE_CF!J4</f>
        <v>2022</v>
      </c>
      <c r="I4" s="211">
        <f ca="1">DE_CF!K4</f>
        <v>2023</v>
      </c>
      <c r="J4" s="211">
        <f ca="1">DE_CF!L4</f>
        <v>2024</v>
      </c>
      <c r="K4" s="211">
        <f ca="1">DE_CF!M4</f>
        <v>2025</v>
      </c>
      <c r="L4" s="211">
        <f ca="1">DE_CF!N4</f>
        <v>2026</v>
      </c>
      <c r="M4" s="212">
        <f ca="1">DE_CF!O4</f>
        <v>2027</v>
      </c>
      <c r="O4" s="58"/>
    </row>
    <row r="5" spans="1:25" ht="16" customHeight="1" x14ac:dyDescent="0.2">
      <c r="A5" s="20"/>
      <c r="B5" s="455" t="str">
        <f>DE_CF!B5</f>
        <v>$ in millions unless otherwise noted</v>
      </c>
      <c r="C5" s="452"/>
      <c r="D5" s="452"/>
      <c r="E5" s="452"/>
      <c r="H5" s="227"/>
      <c r="O5" s="58"/>
    </row>
    <row r="6" spans="1:25" ht="16" customHeight="1" x14ac:dyDescent="0.2">
      <c r="A6" s="20"/>
      <c r="B6" s="429"/>
      <c r="C6" s="429"/>
      <c r="D6" s="429"/>
      <c r="E6" s="429"/>
      <c r="H6" s="227"/>
      <c r="O6" s="58"/>
    </row>
    <row r="7" spans="1:25" ht="16" customHeight="1" x14ac:dyDescent="0.2">
      <c r="A7" s="20"/>
      <c r="B7" s="236" t="s">
        <v>190</v>
      </c>
      <c r="D7" s="236">
        <f>Cover!H20</f>
        <v>1</v>
      </c>
      <c r="H7" s="227"/>
      <c r="O7" s="58"/>
    </row>
    <row r="8" spans="1:25" ht="16" customHeight="1" x14ac:dyDescent="0.2">
      <c r="A8" s="20"/>
      <c r="H8" s="227"/>
      <c r="O8" s="58"/>
    </row>
    <row r="9" spans="1:25" ht="16" customHeight="1" x14ac:dyDescent="0.2">
      <c r="A9" s="22"/>
      <c r="B9" s="451" t="s">
        <v>104</v>
      </c>
      <c r="C9" s="452"/>
      <c r="D9" s="452"/>
      <c r="E9" s="452"/>
      <c r="F9" s="354">
        <f>DE_IS!H7</f>
        <v>35514</v>
      </c>
      <c r="G9" s="354">
        <f>DE_IS!I7</f>
        <v>43983</v>
      </c>
      <c r="H9" s="355">
        <f>DE_IS!J7</f>
        <v>52563</v>
      </c>
      <c r="I9" s="354">
        <f ca="1">SUM(I14,I20,I28,I36)</f>
        <v>60709.729999999996</v>
      </c>
      <c r="J9" s="354">
        <f t="shared" ref="J9:M9" ca="1" si="0">SUM(J14,J20,J28,J36)</f>
        <v>59841.408000000003</v>
      </c>
      <c r="K9" s="354">
        <f t="shared" ca="1" si="0"/>
        <v>58912.340219999998</v>
      </c>
      <c r="L9" s="354">
        <f t="shared" ca="1" si="0"/>
        <v>64364.778916600008</v>
      </c>
      <c r="M9" s="355">
        <f t="shared" ca="1" si="0"/>
        <v>70828.270682315007</v>
      </c>
      <c r="N9" s="24"/>
      <c r="O9" s="86"/>
      <c r="P9" s="24"/>
      <c r="W9" s="24"/>
      <c r="X9" s="24"/>
      <c r="Y9" s="24"/>
    </row>
    <row r="10" spans="1:25" ht="16" customHeight="1" x14ac:dyDescent="0.2">
      <c r="A10" s="27"/>
      <c r="B10" s="453" t="s">
        <v>182</v>
      </c>
      <c r="C10" s="454"/>
      <c r="D10" s="454"/>
      <c r="E10" s="454"/>
      <c r="F10" s="79"/>
      <c r="G10" s="79">
        <f t="shared" ref="G10:M10" si="1">G9/F9-1</f>
        <v>0.23846933603649267</v>
      </c>
      <c r="H10" s="80">
        <f t="shared" si="1"/>
        <v>0.19507537002932951</v>
      </c>
      <c r="I10" s="79">
        <f t="shared" ca="1" si="1"/>
        <v>0.15498982173772413</v>
      </c>
      <c r="J10" s="79">
        <f t="shared" ca="1" si="1"/>
        <v>-1.430284733600351E-2</v>
      </c>
      <c r="K10" s="79">
        <f t="shared" ca="1" si="1"/>
        <v>-1.5525500001604353E-2</v>
      </c>
      <c r="L10" s="79">
        <f t="shared" ca="1" si="1"/>
        <v>9.255172475305895E-2</v>
      </c>
      <c r="M10" s="80">
        <f t="shared" ca="1" si="1"/>
        <v>0.10041969963246511</v>
      </c>
      <c r="N10" s="19"/>
      <c r="O10" s="356"/>
      <c r="P10" s="19"/>
      <c r="W10" s="19"/>
      <c r="X10" s="19"/>
      <c r="Y10" s="19"/>
    </row>
    <row r="11" spans="1:25" ht="16" customHeight="1" x14ac:dyDescent="0.2">
      <c r="A11" s="20"/>
      <c r="B11" s="456"/>
      <c r="C11" s="454"/>
      <c r="D11" s="454"/>
      <c r="E11" s="454"/>
      <c r="H11" s="352"/>
      <c r="O11" s="58"/>
    </row>
    <row r="12" spans="1:25" ht="16" customHeight="1" x14ac:dyDescent="0.2">
      <c r="A12" s="20" t="s">
        <v>102</v>
      </c>
      <c r="B12" s="311" t="s">
        <v>508</v>
      </c>
      <c r="C12" s="312"/>
      <c r="D12" s="312"/>
      <c r="E12" s="312"/>
      <c r="F12" s="312"/>
      <c r="G12" s="312"/>
      <c r="H12" s="357"/>
      <c r="I12" s="312"/>
      <c r="J12" s="312"/>
      <c r="K12" s="312"/>
      <c r="L12" s="312"/>
      <c r="M12" s="357"/>
    </row>
    <row r="13" spans="1:25" ht="16" customHeight="1" x14ac:dyDescent="0.2">
      <c r="A13" s="20"/>
      <c r="B13" s="429"/>
      <c r="C13" s="429"/>
      <c r="D13" s="429"/>
      <c r="E13" s="429"/>
      <c r="H13" s="359"/>
      <c r="O13" s="58"/>
    </row>
    <row r="14" spans="1:25" ht="16" customHeight="1" x14ac:dyDescent="0.2">
      <c r="A14" s="22"/>
      <c r="B14" s="24" t="s">
        <v>509</v>
      </c>
      <c r="F14" s="358">
        <v>12984</v>
      </c>
      <c r="G14" s="358">
        <v>16536</v>
      </c>
      <c r="H14" s="111">
        <v>22021</v>
      </c>
      <c r="I14" s="112">
        <f ca="1">H14*(1+I15)</f>
        <v>26865.62</v>
      </c>
      <c r="J14" s="112">
        <f t="shared" ref="J14:M14" ca="1" si="2">I14*(1+J15)</f>
        <v>25522.338999999996</v>
      </c>
      <c r="K14" s="112">
        <f t="shared" ca="1" si="2"/>
        <v>24246.222049999997</v>
      </c>
      <c r="L14" s="112">
        <f t="shared" ca="1" si="2"/>
        <v>27155.768695999999</v>
      </c>
      <c r="M14" s="112">
        <f t="shared" ca="1" si="2"/>
        <v>30142.903252560001</v>
      </c>
      <c r="W14" s="24"/>
      <c r="X14" s="24"/>
      <c r="Y14" s="24"/>
    </row>
    <row r="15" spans="1:25" s="19" customFormat="1" ht="16" customHeight="1" x14ac:dyDescent="0.2">
      <c r="A15" s="27"/>
      <c r="B15" s="19" t="s">
        <v>182</v>
      </c>
      <c r="G15" s="28">
        <f>G14/F14-1</f>
        <v>0.27356746765249529</v>
      </c>
      <c r="H15" s="93">
        <f>H14/G14-1</f>
        <v>0.33170053217223039</v>
      </c>
      <c r="I15" s="28">
        <f ca="1">OFFSET(I15,Cover!$H$20,0)</f>
        <v>0.22</v>
      </c>
      <c r="J15" s="28">
        <f ca="1">OFFSET(J15,Cover!$H$20,0)</f>
        <v>-0.05</v>
      </c>
      <c r="K15" s="28">
        <f ca="1">OFFSET(K15,Cover!$H$20,0)</f>
        <v>-0.05</v>
      </c>
      <c r="L15" s="28">
        <f ca="1">OFFSET(L15,Cover!$H$20,0)</f>
        <v>0.12</v>
      </c>
      <c r="M15" s="28">
        <f ca="1">OFFSET(M15,Cover!$H$20,0)</f>
        <v>0.11</v>
      </c>
    </row>
    <row r="16" spans="1:25" ht="16" customHeight="1" x14ac:dyDescent="0.2">
      <c r="A16" s="20"/>
      <c r="B16" s="85" t="s">
        <v>184</v>
      </c>
      <c r="H16" s="78"/>
      <c r="I16" s="382">
        <v>0.22</v>
      </c>
      <c r="J16" s="382">
        <v>-0.05</v>
      </c>
      <c r="K16" s="382">
        <v>-0.05</v>
      </c>
      <c r="L16" s="382">
        <v>0.12</v>
      </c>
      <c r="M16" s="382">
        <v>0.11</v>
      </c>
    </row>
    <row r="17" spans="1:25" ht="16" customHeight="1" x14ac:dyDescent="0.2">
      <c r="A17" s="20"/>
      <c r="B17" s="85" t="s">
        <v>185</v>
      </c>
      <c r="H17" s="78"/>
      <c r="I17" s="382">
        <f>I16+0.02</f>
        <v>0.24</v>
      </c>
      <c r="J17" s="382">
        <f t="shared" ref="J17:M17" si="3">J16+0.02</f>
        <v>-3.0000000000000002E-2</v>
      </c>
      <c r="K17" s="382">
        <f t="shared" si="3"/>
        <v>-3.0000000000000002E-2</v>
      </c>
      <c r="L17" s="382">
        <f t="shared" si="3"/>
        <v>0.13999999999999999</v>
      </c>
      <c r="M17" s="382">
        <f t="shared" si="3"/>
        <v>0.13</v>
      </c>
    </row>
    <row r="18" spans="1:25" ht="16" customHeight="1" x14ac:dyDescent="0.2">
      <c r="A18" s="20"/>
      <c r="B18" s="85" t="s">
        <v>186</v>
      </c>
      <c r="H18" s="78"/>
      <c r="I18" s="382">
        <f>I16-0.02</f>
        <v>0.2</v>
      </c>
      <c r="J18" s="382">
        <f t="shared" ref="J18:M18" si="4">J16-0.02</f>
        <v>-7.0000000000000007E-2</v>
      </c>
      <c r="K18" s="382">
        <f t="shared" si="4"/>
        <v>-7.0000000000000007E-2</v>
      </c>
      <c r="L18" s="382">
        <f t="shared" si="4"/>
        <v>9.9999999999999992E-2</v>
      </c>
      <c r="M18" s="382">
        <f t="shared" si="4"/>
        <v>0.09</v>
      </c>
    </row>
    <row r="19" spans="1:25" ht="16" customHeight="1" x14ac:dyDescent="0.2">
      <c r="A19" s="20"/>
      <c r="H19" s="78"/>
    </row>
    <row r="20" spans="1:25" ht="16" customHeight="1" x14ac:dyDescent="0.2">
      <c r="A20" s="22"/>
      <c r="B20" s="24" t="s">
        <v>510</v>
      </c>
      <c r="F20" s="358">
        <v>9365</v>
      </c>
      <c r="G20" s="358">
        <v>11871</v>
      </c>
      <c r="H20" s="111">
        <v>13391</v>
      </c>
      <c r="I20" s="112">
        <f ca="1">H20*(1+I21)</f>
        <v>14194.460000000001</v>
      </c>
      <c r="J20" s="112">
        <f t="shared" ref="J20" ca="1" si="5">I20*(1+J21)</f>
        <v>13484.737000000001</v>
      </c>
      <c r="K20" s="112">
        <f t="shared" ref="K20" ca="1" si="6">J20*(1+K21)</f>
        <v>13080.194890000001</v>
      </c>
      <c r="L20" s="112">
        <f t="shared" ref="L20" ca="1" si="7">K20*(1+L21)</f>
        <v>14388.214379000003</v>
      </c>
      <c r="M20" s="112">
        <f t="shared" ref="M20" ca="1" si="8">L20*(1+M21)</f>
        <v>15898.976888795003</v>
      </c>
      <c r="W20" s="24"/>
      <c r="X20" s="24"/>
      <c r="Y20" s="24"/>
    </row>
    <row r="21" spans="1:25" ht="16" customHeight="1" x14ac:dyDescent="0.2">
      <c r="A21" s="22"/>
      <c r="B21" s="19" t="s">
        <v>182</v>
      </c>
      <c r="C21" s="19"/>
      <c r="D21" s="19"/>
      <c r="E21" s="19"/>
      <c r="F21" s="19"/>
      <c r="G21" s="28">
        <f>G20/F20-1</f>
        <v>0.26759209823812058</v>
      </c>
      <c r="H21" s="93">
        <f>H20/G20-1</f>
        <v>0.12804313031758063</v>
      </c>
      <c r="I21" s="28">
        <f ca="1">OFFSET(I21,Cover!$H$20,0)</f>
        <v>0.06</v>
      </c>
      <c r="J21" s="28">
        <f ca="1">OFFSET(J21,Cover!$H$20,0)</f>
        <v>-0.05</v>
      </c>
      <c r="K21" s="28">
        <f ca="1">OFFSET(K21,Cover!$H$20,0)</f>
        <v>-0.03</v>
      </c>
      <c r="L21" s="28">
        <f ca="1">OFFSET(L21,Cover!$H$20,0)</f>
        <v>0.1</v>
      </c>
      <c r="M21" s="28">
        <f ca="1">OFFSET(M21,Cover!$H$20,0)</f>
        <v>0.105</v>
      </c>
      <c r="W21" s="24"/>
      <c r="X21" s="24"/>
      <c r="Y21" s="24"/>
    </row>
    <row r="22" spans="1:25" ht="16" customHeight="1" x14ac:dyDescent="0.2">
      <c r="A22" s="20"/>
      <c r="B22" s="85" t="s">
        <v>184</v>
      </c>
      <c r="H22" s="78"/>
      <c r="I22" s="382">
        <v>0.06</v>
      </c>
      <c r="J22" s="382">
        <v>-0.05</v>
      </c>
      <c r="K22" s="382">
        <v>-0.03</v>
      </c>
      <c r="L22" s="382">
        <v>0.1</v>
      </c>
      <c r="M22" s="382">
        <v>0.105</v>
      </c>
    </row>
    <row r="23" spans="1:25" ht="16" customHeight="1" x14ac:dyDescent="0.2">
      <c r="A23" s="22"/>
      <c r="B23" s="85" t="s">
        <v>185</v>
      </c>
      <c r="H23" s="78"/>
      <c r="I23" s="382">
        <f>I22+0.01</f>
        <v>6.9999999999999993E-2</v>
      </c>
      <c r="J23" s="382">
        <f t="shared" ref="J23:M23" si="9">J22+0.01</f>
        <v>-0.04</v>
      </c>
      <c r="K23" s="382">
        <f t="shared" si="9"/>
        <v>-1.9999999999999997E-2</v>
      </c>
      <c r="L23" s="382">
        <f t="shared" si="9"/>
        <v>0.11</v>
      </c>
      <c r="M23" s="382">
        <f t="shared" si="9"/>
        <v>0.11499999999999999</v>
      </c>
      <c r="W23" s="24"/>
      <c r="X23" s="24"/>
      <c r="Y23" s="24"/>
    </row>
    <row r="24" spans="1:25" ht="16" customHeight="1" x14ac:dyDescent="0.2">
      <c r="A24" s="20"/>
      <c r="B24" s="85" t="s">
        <v>186</v>
      </c>
      <c r="H24" s="78"/>
      <c r="I24" s="382">
        <f>I22-0.01</f>
        <v>4.9999999999999996E-2</v>
      </c>
      <c r="J24" s="382">
        <f t="shared" ref="J24:M24" si="10">J22-0.01</f>
        <v>-6.0000000000000005E-2</v>
      </c>
      <c r="K24" s="382">
        <f t="shared" si="10"/>
        <v>-0.04</v>
      </c>
      <c r="L24" s="382">
        <f t="shared" si="10"/>
        <v>9.0000000000000011E-2</v>
      </c>
      <c r="M24" s="382">
        <f t="shared" si="10"/>
        <v>9.5000000000000001E-2</v>
      </c>
    </row>
    <row r="25" spans="1:25" ht="16" customHeight="1" x14ac:dyDescent="0.2">
      <c r="A25" s="20"/>
      <c r="H25" s="78"/>
    </row>
    <row r="26" spans="1:25" ht="16" customHeight="1" x14ac:dyDescent="0.2">
      <c r="A26" s="20"/>
      <c r="B26" s="311" t="s">
        <v>511</v>
      </c>
      <c r="C26" s="312"/>
      <c r="D26" s="312"/>
      <c r="E26" s="312"/>
      <c r="F26" s="312"/>
      <c r="G26" s="312"/>
      <c r="H26" s="360"/>
      <c r="I26" s="312"/>
      <c r="J26" s="312"/>
      <c r="K26" s="312"/>
      <c r="L26" s="312"/>
      <c r="M26" s="357"/>
    </row>
    <row r="27" spans="1:25" ht="16" customHeight="1" x14ac:dyDescent="0.2">
      <c r="A27" s="20"/>
      <c r="H27" s="78"/>
    </row>
    <row r="28" spans="1:25" ht="16" customHeight="1" x14ac:dyDescent="0.2">
      <c r="A28" s="22"/>
      <c r="B28" s="24" t="s">
        <v>511</v>
      </c>
      <c r="F28" s="358">
        <v>8948</v>
      </c>
      <c r="G28" s="358">
        <v>11368</v>
      </c>
      <c r="H28" s="111">
        <v>12535</v>
      </c>
      <c r="I28" s="112">
        <f ca="1">H28*(1+I29)</f>
        <v>14665.949999999999</v>
      </c>
      <c r="J28" s="112">
        <f t="shared" ref="J28:M28" ca="1" si="11">I28*(1+J29)</f>
        <v>15252.588</v>
      </c>
      <c r="K28" s="112">
        <f t="shared" ca="1" si="11"/>
        <v>15557.63976</v>
      </c>
      <c r="L28" s="112">
        <f t="shared" ca="1" si="11"/>
        <v>16491.098145600001</v>
      </c>
      <c r="M28" s="112">
        <f t="shared" ca="1" si="11"/>
        <v>18140.207960160002</v>
      </c>
      <c r="W28" s="24"/>
      <c r="X28" s="24"/>
      <c r="Y28" s="24"/>
    </row>
    <row r="29" spans="1:25" s="19" customFormat="1" ht="16" customHeight="1" x14ac:dyDescent="0.2">
      <c r="A29" s="361"/>
      <c r="B29" s="19" t="s">
        <v>182</v>
      </c>
      <c r="G29" s="28">
        <f>G28/F28-1</f>
        <v>0.27045149754135012</v>
      </c>
      <c r="H29" s="93">
        <f>H28/G28-1</f>
        <v>0.10265657987332855</v>
      </c>
      <c r="I29" s="28">
        <f ca="1">OFFSET(I29,Cover!$H$20,0)</f>
        <v>0.17</v>
      </c>
      <c r="J29" s="28">
        <f ca="1">OFFSET(J29,Cover!$H$20,0)</f>
        <v>0.04</v>
      </c>
      <c r="K29" s="28">
        <f ca="1">OFFSET(K29,Cover!$H$20,0)</f>
        <v>0.02</v>
      </c>
      <c r="L29" s="28">
        <f ca="1">OFFSET(L29,Cover!$H$20,0)</f>
        <v>0.06</v>
      </c>
      <c r="M29" s="28">
        <f ca="1">OFFSET(M29,Cover!$H$20,0)</f>
        <v>0.1</v>
      </c>
      <c r="W29" s="362"/>
      <c r="X29" s="362"/>
      <c r="Y29" s="362"/>
    </row>
    <row r="30" spans="1:25" ht="16" customHeight="1" x14ac:dyDescent="0.2">
      <c r="A30" s="22"/>
      <c r="B30" s="85" t="s">
        <v>184</v>
      </c>
      <c r="H30" s="78"/>
      <c r="I30" s="382">
        <v>0.17</v>
      </c>
      <c r="J30" s="382">
        <v>0.04</v>
      </c>
      <c r="K30" s="382">
        <v>0.02</v>
      </c>
      <c r="L30" s="382">
        <v>0.06</v>
      </c>
      <c r="M30" s="382">
        <v>0.1</v>
      </c>
      <c r="W30" s="24"/>
      <c r="X30" s="24"/>
      <c r="Y30" s="24"/>
    </row>
    <row r="31" spans="1:25" ht="16" customHeight="1" x14ac:dyDescent="0.2">
      <c r="A31" s="20"/>
      <c r="B31" s="85" t="s">
        <v>185</v>
      </c>
      <c r="H31" s="78"/>
      <c r="I31" s="382">
        <f>I30+0.02</f>
        <v>0.19</v>
      </c>
      <c r="J31" s="382">
        <f t="shared" ref="J31:M31" si="12">J30+0.02</f>
        <v>0.06</v>
      </c>
      <c r="K31" s="382">
        <f t="shared" si="12"/>
        <v>0.04</v>
      </c>
      <c r="L31" s="382">
        <f t="shared" si="12"/>
        <v>0.08</v>
      </c>
      <c r="M31" s="382">
        <f t="shared" si="12"/>
        <v>0.12000000000000001</v>
      </c>
    </row>
    <row r="32" spans="1:25" ht="16" customHeight="1" x14ac:dyDescent="0.2">
      <c r="A32" s="22"/>
      <c r="B32" s="85" t="s">
        <v>186</v>
      </c>
      <c r="H32" s="78"/>
      <c r="I32" s="382">
        <f>I30-0.02</f>
        <v>0.15000000000000002</v>
      </c>
      <c r="J32" s="382">
        <f t="shared" ref="J32:M32" si="13">J30-0.02</f>
        <v>0.02</v>
      </c>
      <c r="K32" s="382">
        <f t="shared" si="13"/>
        <v>0</v>
      </c>
      <c r="L32" s="382">
        <f t="shared" si="13"/>
        <v>3.9999999999999994E-2</v>
      </c>
      <c r="M32" s="382">
        <f t="shared" si="13"/>
        <v>0.08</v>
      </c>
      <c r="W32" s="24"/>
      <c r="X32" s="24"/>
      <c r="Y32" s="24"/>
    </row>
    <row r="33" spans="1:25" ht="16" customHeight="1" x14ac:dyDescent="0.2">
      <c r="A33" s="20"/>
      <c r="H33" s="78"/>
    </row>
    <row r="34" spans="1:25" ht="16" customHeight="1" x14ac:dyDescent="0.2">
      <c r="A34" s="20"/>
      <c r="B34" s="311" t="s">
        <v>512</v>
      </c>
      <c r="C34" s="312"/>
      <c r="D34" s="312"/>
      <c r="E34" s="312"/>
      <c r="F34" s="312"/>
      <c r="G34" s="312"/>
      <c r="H34" s="360"/>
      <c r="I34" s="312"/>
      <c r="J34" s="312"/>
      <c r="K34" s="312"/>
      <c r="L34" s="312"/>
      <c r="M34" s="357"/>
    </row>
    <row r="35" spans="1:25" ht="16" customHeight="1" x14ac:dyDescent="0.2">
      <c r="A35" s="20"/>
      <c r="H35" s="78"/>
    </row>
    <row r="36" spans="1:25" ht="16" customHeight="1" x14ac:dyDescent="0.2">
      <c r="A36" s="20"/>
      <c r="B36" s="24" t="s">
        <v>513</v>
      </c>
      <c r="F36" s="358">
        <v>3867</v>
      </c>
      <c r="G36" s="358">
        <v>3794</v>
      </c>
      <c r="H36" s="111">
        <v>4085</v>
      </c>
      <c r="I36" s="112">
        <f ca="1">H36*(1+I37)</f>
        <v>4983.7</v>
      </c>
      <c r="J36" s="112">
        <f t="shared" ref="J36" ca="1" si="14">I36*(1+J37)</f>
        <v>5581.7440000000006</v>
      </c>
      <c r="K36" s="112">
        <f t="shared" ref="K36" ca="1" si="15">J36*(1+K37)</f>
        <v>6028.2835200000009</v>
      </c>
      <c r="L36" s="112">
        <f t="shared" ref="L36" ca="1" si="16">K36*(1+L37)</f>
        <v>6329.6976960000011</v>
      </c>
      <c r="M36" s="112">
        <f t="shared" ref="M36" ca="1" si="17">L36*(1+M37)</f>
        <v>6646.1825808000012</v>
      </c>
    </row>
    <row r="37" spans="1:25" ht="16" customHeight="1" x14ac:dyDescent="0.2">
      <c r="A37" s="20"/>
      <c r="B37" s="19" t="s">
        <v>182</v>
      </c>
      <c r="C37" s="19"/>
      <c r="D37" s="19"/>
      <c r="E37" s="19"/>
      <c r="F37" s="19"/>
      <c r="G37" s="28">
        <f>G36/F36-1</f>
        <v>-1.8877682958365671E-2</v>
      </c>
      <c r="H37" s="93">
        <f>H36/G36-1</f>
        <v>7.670005271481295E-2</v>
      </c>
      <c r="I37" s="28">
        <f ca="1">OFFSET(I37,Cover!$H$20,0)</f>
        <v>0.22</v>
      </c>
      <c r="J37" s="28">
        <f ca="1">OFFSET(J37,Cover!$H$20,0)</f>
        <v>0.12</v>
      </c>
      <c r="K37" s="28">
        <f ca="1">OFFSET(K37,Cover!$H$20,0)</f>
        <v>0.08</v>
      </c>
      <c r="L37" s="28">
        <f ca="1">OFFSET(L37,Cover!$H$20,0)</f>
        <v>0.05</v>
      </c>
      <c r="M37" s="28">
        <f ca="1">OFFSET(M37,Cover!$H$20,0)</f>
        <v>0.05</v>
      </c>
    </row>
    <row r="38" spans="1:25" ht="16" customHeight="1" x14ac:dyDescent="0.2">
      <c r="A38" s="22"/>
      <c r="B38" s="85" t="s">
        <v>184</v>
      </c>
      <c r="H38" s="78"/>
      <c r="I38" s="382">
        <v>0.22</v>
      </c>
      <c r="J38" s="382">
        <v>0.12</v>
      </c>
      <c r="K38" s="382">
        <v>0.08</v>
      </c>
      <c r="L38" s="382">
        <v>0.05</v>
      </c>
      <c r="M38" s="382">
        <v>0.05</v>
      </c>
      <c r="W38" s="24"/>
      <c r="X38" s="24"/>
      <c r="Y38" s="24"/>
    </row>
    <row r="39" spans="1:25" ht="16" customHeight="1" x14ac:dyDescent="0.2">
      <c r="A39" s="22"/>
      <c r="B39" s="85" t="s">
        <v>185</v>
      </c>
      <c r="H39" s="78"/>
      <c r="I39" s="382">
        <f>I38+0.03</f>
        <v>0.25</v>
      </c>
      <c r="J39" s="382">
        <f t="shared" ref="J39:M39" si="18">J38+0.03</f>
        <v>0.15</v>
      </c>
      <c r="K39" s="382">
        <f t="shared" si="18"/>
        <v>0.11</v>
      </c>
      <c r="L39" s="382">
        <f t="shared" si="18"/>
        <v>0.08</v>
      </c>
      <c r="M39" s="382">
        <f t="shared" si="18"/>
        <v>0.08</v>
      </c>
      <c r="W39" s="24"/>
      <c r="X39" s="24"/>
      <c r="Y39" s="24"/>
    </row>
    <row r="40" spans="1:25" ht="16" customHeight="1" x14ac:dyDescent="0.2">
      <c r="A40" s="20"/>
      <c r="B40" s="85" t="s">
        <v>186</v>
      </c>
      <c r="H40" s="78"/>
      <c r="I40" s="382">
        <f>I38-0.03</f>
        <v>0.19</v>
      </c>
      <c r="J40" s="382">
        <f t="shared" ref="J40:M40" si="19">J38-0.03</f>
        <v>0.09</v>
      </c>
      <c r="K40" s="382">
        <f t="shared" si="19"/>
        <v>0.05</v>
      </c>
      <c r="L40" s="382">
        <f t="shared" si="19"/>
        <v>2.0000000000000004E-2</v>
      </c>
      <c r="M40" s="382">
        <f t="shared" si="19"/>
        <v>2.0000000000000004E-2</v>
      </c>
    </row>
    <row r="41" spans="1:25" ht="16" customHeight="1" x14ac:dyDescent="0.2">
      <c r="A41" s="20"/>
    </row>
    <row r="42" spans="1:25" ht="16" customHeight="1" x14ac:dyDescent="0.2">
      <c r="A42" s="20"/>
    </row>
    <row r="43" spans="1:25" ht="16" customHeight="1" x14ac:dyDescent="0.2">
      <c r="A43" s="20"/>
    </row>
    <row r="44" spans="1:25" ht="16" customHeight="1" x14ac:dyDescent="0.2">
      <c r="A44" s="20"/>
    </row>
    <row r="45" spans="1:25" ht="16" customHeight="1" x14ac:dyDescent="0.2">
      <c r="A45" s="20"/>
    </row>
    <row r="46" spans="1:25" ht="16" customHeight="1" x14ac:dyDescent="0.2">
      <c r="A46" s="20"/>
    </row>
    <row r="47" spans="1:25" ht="16" customHeight="1" x14ac:dyDescent="0.2">
      <c r="A47" s="20"/>
    </row>
    <row r="48" spans="1:25" ht="16" customHeight="1" x14ac:dyDescent="0.2">
      <c r="A48" s="27"/>
      <c r="W48" s="19"/>
      <c r="X48" s="19"/>
      <c r="Y48" s="19"/>
    </row>
    <row r="49" spans="1:25" ht="16" customHeight="1" x14ac:dyDescent="0.2">
      <c r="A49" s="20"/>
    </row>
    <row r="50" spans="1:25" ht="16" customHeight="1" x14ac:dyDescent="0.2">
      <c r="A50" s="20" t="s">
        <v>102</v>
      </c>
    </row>
    <row r="51" spans="1:25" ht="16" customHeight="1" x14ac:dyDescent="0.2">
      <c r="A51" s="20"/>
    </row>
    <row r="52" spans="1:25" ht="16" customHeight="1" x14ac:dyDescent="0.2">
      <c r="A52" s="22"/>
      <c r="W52" s="24"/>
      <c r="X52" s="24"/>
      <c r="Y52" s="24"/>
    </row>
    <row r="53" spans="1:25" ht="16" customHeight="1" x14ac:dyDescent="0.2">
      <c r="A53" s="27"/>
      <c r="W53" s="19"/>
      <c r="X53" s="19"/>
      <c r="Y53" s="19"/>
    </row>
    <row r="54" spans="1:25" ht="16" customHeight="1" x14ac:dyDescent="0.2">
      <c r="A54" s="20"/>
    </row>
    <row r="55" spans="1:25" ht="16" customHeight="1" x14ac:dyDescent="0.2">
      <c r="A55" s="20"/>
    </row>
    <row r="56" spans="1:25" ht="16" customHeight="1" x14ac:dyDescent="0.2">
      <c r="A56" s="20"/>
    </row>
    <row r="57" spans="1:25" ht="16" customHeight="1" x14ac:dyDescent="0.2">
      <c r="A57" s="20"/>
    </row>
    <row r="58" spans="1:25" ht="16" customHeight="1" x14ac:dyDescent="0.2">
      <c r="A58" s="22"/>
      <c r="W58" s="24"/>
      <c r="X58" s="24"/>
      <c r="Y58" s="24"/>
    </row>
    <row r="59" spans="1:25" ht="16" customHeight="1" x14ac:dyDescent="0.2">
      <c r="A59" s="22"/>
      <c r="W59" s="24"/>
      <c r="X59" s="24"/>
      <c r="Y59" s="24"/>
    </row>
    <row r="60" spans="1:25" ht="16" customHeight="1" x14ac:dyDescent="0.2">
      <c r="A60" s="20"/>
    </row>
    <row r="61" spans="1:25" ht="16" customHeight="1" x14ac:dyDescent="0.2">
      <c r="A61" s="22"/>
      <c r="W61" s="24"/>
      <c r="X61" s="24"/>
      <c r="Y61" s="24"/>
    </row>
    <row r="62" spans="1:25" ht="16" customHeight="1" x14ac:dyDescent="0.2">
      <c r="A62" s="27"/>
      <c r="W62" s="19"/>
      <c r="X62" s="19"/>
      <c r="Y62" s="19"/>
    </row>
    <row r="63" spans="1:25" ht="16" customHeight="1" x14ac:dyDescent="0.2">
      <c r="A63" s="20"/>
    </row>
    <row r="64" spans="1:25" ht="16" customHeight="1" x14ac:dyDescent="0.2">
      <c r="A64" s="20"/>
    </row>
    <row r="65" spans="1:25" ht="16" customHeight="1" x14ac:dyDescent="0.2">
      <c r="A65" s="20"/>
    </row>
    <row r="66" spans="1:25" ht="16" customHeight="1" x14ac:dyDescent="0.2">
      <c r="A66" s="20"/>
    </row>
    <row r="67" spans="1:25" ht="16" customHeight="1" x14ac:dyDescent="0.2">
      <c r="A67" s="22"/>
      <c r="W67" s="24"/>
      <c r="X67" s="24"/>
      <c r="Y67" s="24"/>
    </row>
    <row r="68" spans="1:25" ht="16" customHeight="1" x14ac:dyDescent="0.2">
      <c r="A68" s="22"/>
      <c r="W68" s="24"/>
      <c r="X68" s="24"/>
      <c r="Y68" s="24"/>
    </row>
    <row r="69" spans="1:25" ht="16" customHeight="1" x14ac:dyDescent="0.2">
      <c r="A69" s="20"/>
    </row>
    <row r="70" spans="1:25" ht="16" customHeight="1" x14ac:dyDescent="0.2">
      <c r="A70" s="22" t="s">
        <v>102</v>
      </c>
      <c r="W70" s="24"/>
      <c r="X70" s="24"/>
      <c r="Y70" s="24"/>
    </row>
    <row r="71" spans="1:25" ht="16" customHeight="1" x14ac:dyDescent="0.2">
      <c r="A71" s="27"/>
      <c r="W71" s="19"/>
      <c r="X71" s="19"/>
      <c r="Y71" s="19"/>
    </row>
    <row r="72" spans="1:25" ht="16" customHeight="1" x14ac:dyDescent="0.2">
      <c r="A72" s="20"/>
    </row>
    <row r="73" spans="1:25" ht="16" customHeight="1" x14ac:dyDescent="0.2">
      <c r="A73" s="22"/>
      <c r="W73" s="24"/>
      <c r="X73" s="24"/>
      <c r="Y73" s="24"/>
    </row>
    <row r="74" spans="1:25" ht="16" customHeight="1" x14ac:dyDescent="0.2">
      <c r="A74" s="27"/>
      <c r="W74" s="19"/>
      <c r="X74" s="19"/>
      <c r="Y74" s="19"/>
    </row>
    <row r="75" spans="1:25" ht="16" customHeight="1" x14ac:dyDescent="0.2">
      <c r="A75" s="20"/>
    </row>
    <row r="76" spans="1:25" ht="16" customHeight="1" x14ac:dyDescent="0.2">
      <c r="A76" s="20"/>
    </row>
    <row r="77" spans="1:25" ht="16" customHeight="1" x14ac:dyDescent="0.2">
      <c r="A77" s="20"/>
    </row>
    <row r="78" spans="1:25" ht="16" customHeight="1" x14ac:dyDescent="0.2">
      <c r="A78" s="20"/>
    </row>
    <row r="79" spans="1:25" ht="16" customHeight="1" x14ac:dyDescent="0.2">
      <c r="A79" s="20"/>
    </row>
    <row r="80" spans="1:25" ht="16" customHeight="1" x14ac:dyDescent="0.2">
      <c r="A80" s="20"/>
    </row>
    <row r="81" spans="1:1" ht="16" customHeight="1" x14ac:dyDescent="0.2">
      <c r="A81" s="20"/>
    </row>
    <row r="82" spans="1:1" ht="16" customHeight="1" x14ac:dyDescent="0.2">
      <c r="A82" s="20"/>
    </row>
    <row r="83" spans="1:1" ht="16" customHeight="1" x14ac:dyDescent="0.2">
      <c r="A83" s="20"/>
    </row>
    <row r="84" spans="1:1" ht="16" customHeight="1" x14ac:dyDescent="0.2">
      <c r="A84" s="20"/>
    </row>
    <row r="85" spans="1:1" ht="16" customHeight="1" x14ac:dyDescent="0.2">
      <c r="A85" s="20"/>
    </row>
    <row r="86" spans="1:1" ht="16" customHeight="1" x14ac:dyDescent="0.2">
      <c r="A86" s="20"/>
    </row>
    <row r="87" spans="1:1" ht="16" customHeight="1" x14ac:dyDescent="0.2">
      <c r="A87" s="20"/>
    </row>
    <row r="88" spans="1:1" ht="16" customHeight="1" x14ac:dyDescent="0.2">
      <c r="A88" s="20"/>
    </row>
    <row r="89" spans="1:1" ht="16" customHeight="1" x14ac:dyDescent="0.2">
      <c r="A89" s="20"/>
    </row>
    <row r="90" spans="1:1" ht="16" customHeight="1" x14ac:dyDescent="0.2">
      <c r="A90" s="20"/>
    </row>
    <row r="91" spans="1:1" ht="16" customHeight="1" x14ac:dyDescent="0.2">
      <c r="A91" s="20"/>
    </row>
    <row r="92" spans="1:1" ht="16" customHeight="1" x14ac:dyDescent="0.2">
      <c r="A92" s="20"/>
    </row>
    <row r="93" spans="1:1" ht="16" customHeight="1" x14ac:dyDescent="0.2">
      <c r="A93" s="20"/>
    </row>
    <row r="94" spans="1:1" ht="16" customHeight="1" x14ac:dyDescent="0.2">
      <c r="A94" s="20"/>
    </row>
    <row r="95" spans="1:1" ht="16" customHeight="1" x14ac:dyDescent="0.2">
      <c r="A95" s="20"/>
    </row>
    <row r="96" spans="1:1" ht="16" customHeight="1" x14ac:dyDescent="0.2">
      <c r="A96" s="20"/>
    </row>
    <row r="97" spans="1:15" ht="16" customHeight="1" x14ac:dyDescent="0.2">
      <c r="A97" s="20"/>
    </row>
    <row r="98" spans="1:15" ht="16" customHeight="1" x14ac:dyDescent="0.2">
      <c r="A98" s="20"/>
    </row>
    <row r="99" spans="1:15" ht="16" customHeight="1" x14ac:dyDescent="0.2">
      <c r="A99" s="20"/>
    </row>
    <row r="100" spans="1:15" ht="16" customHeight="1" x14ac:dyDescent="0.2">
      <c r="A100" s="20"/>
    </row>
    <row r="101" spans="1:15" ht="16" customHeight="1" x14ac:dyDescent="0.2">
      <c r="A101" s="20"/>
    </row>
    <row r="102" spans="1:15" ht="16" customHeight="1" x14ac:dyDescent="0.2">
      <c r="A102" s="20"/>
      <c r="H102" s="227"/>
      <c r="O102" s="58"/>
    </row>
    <row r="103" spans="1:15" ht="16" customHeight="1" x14ac:dyDescent="0.2">
      <c r="A103" s="20"/>
      <c r="H103" s="227"/>
      <c r="O103" s="58"/>
    </row>
    <row r="104" spans="1:15" ht="16" customHeight="1" x14ac:dyDescent="0.2">
      <c r="A104" s="20"/>
      <c r="H104" s="227"/>
      <c r="O104" s="58"/>
    </row>
    <row r="105" spans="1:15" ht="16" customHeight="1" x14ac:dyDescent="0.2">
      <c r="A105" s="20"/>
      <c r="H105" s="227"/>
      <c r="O105" s="58"/>
    </row>
    <row r="106" spans="1:15" ht="16" customHeight="1" x14ac:dyDescent="0.2">
      <c r="A106" s="20"/>
      <c r="H106" s="227"/>
      <c r="O106" s="58"/>
    </row>
    <row r="107" spans="1:15" ht="16" customHeight="1" x14ac:dyDescent="0.2">
      <c r="A107" s="20"/>
      <c r="H107" s="227"/>
      <c r="O107" s="58"/>
    </row>
    <row r="108" spans="1:15" ht="16" customHeight="1" x14ac:dyDescent="0.2">
      <c r="A108" s="20"/>
      <c r="H108" s="227"/>
      <c r="O108" s="58"/>
    </row>
    <row r="109" spans="1:15" ht="16" customHeight="1" x14ac:dyDescent="0.2">
      <c r="A109" s="20"/>
      <c r="H109" s="227"/>
      <c r="O109" s="58"/>
    </row>
    <row r="110" spans="1:15" ht="16" customHeight="1" x14ac:dyDescent="0.2">
      <c r="A110" s="20"/>
      <c r="H110" s="227"/>
      <c r="O110" s="58"/>
    </row>
    <row r="111" spans="1:15" ht="16" customHeight="1" x14ac:dyDescent="0.2">
      <c r="A111" s="20"/>
      <c r="H111" s="227"/>
      <c r="O111" s="58"/>
    </row>
    <row r="112" spans="1:15" ht="16" customHeight="1" x14ac:dyDescent="0.2">
      <c r="A112" s="20"/>
      <c r="H112" s="227"/>
      <c r="O112" s="58"/>
    </row>
    <row r="113" spans="1:15" ht="16" customHeight="1" x14ac:dyDescent="0.2">
      <c r="A113" s="20"/>
      <c r="H113" s="227"/>
      <c r="O113" s="58"/>
    </row>
    <row r="114" spans="1:15" ht="16" customHeight="1" x14ac:dyDescent="0.2">
      <c r="A114" s="20"/>
      <c r="H114" s="227"/>
      <c r="O114" s="58"/>
    </row>
    <row r="115" spans="1:15" ht="16" customHeight="1" x14ac:dyDescent="0.2">
      <c r="A115" s="20"/>
      <c r="H115" s="227"/>
      <c r="O115" s="58"/>
    </row>
    <row r="116" spans="1:15" ht="16" customHeight="1" x14ac:dyDescent="0.2">
      <c r="A116" s="20"/>
      <c r="H116" s="227"/>
      <c r="O116" s="58"/>
    </row>
    <row r="117" spans="1:15" ht="16" customHeight="1" x14ac:dyDescent="0.2">
      <c r="A117" s="20"/>
      <c r="H117" s="227"/>
      <c r="O117" s="58"/>
    </row>
    <row r="118" spans="1:15" ht="16" customHeight="1" x14ac:dyDescent="0.2">
      <c r="A118" s="20"/>
      <c r="H118" s="227"/>
      <c r="O118" s="58"/>
    </row>
    <row r="119" spans="1:15" ht="16" customHeight="1" x14ac:dyDescent="0.2">
      <c r="A119" s="20"/>
      <c r="H119" s="227"/>
      <c r="O119" s="58"/>
    </row>
    <row r="120" spans="1:15" ht="16" customHeight="1" x14ac:dyDescent="0.2">
      <c r="A120" s="20"/>
      <c r="H120" s="227"/>
      <c r="O120" s="58"/>
    </row>
    <row r="121" spans="1:15" ht="16" customHeight="1" x14ac:dyDescent="0.2">
      <c r="A121" s="20"/>
      <c r="H121" s="227"/>
      <c r="O121" s="58"/>
    </row>
    <row r="122" spans="1:15" ht="16" customHeight="1" x14ac:dyDescent="0.2">
      <c r="A122" s="20"/>
      <c r="H122" s="227"/>
      <c r="O122" s="58"/>
    </row>
    <row r="123" spans="1:15" ht="16" customHeight="1" x14ac:dyDescent="0.2">
      <c r="A123" s="20"/>
      <c r="H123" s="227"/>
      <c r="O123" s="58"/>
    </row>
    <row r="124" spans="1:15" ht="16" customHeight="1" x14ac:dyDescent="0.2">
      <c r="A124" s="20"/>
      <c r="H124" s="227"/>
      <c r="O124" s="58"/>
    </row>
    <row r="125" spans="1:15" ht="16" customHeight="1" x14ac:dyDescent="0.2">
      <c r="A125" s="20"/>
      <c r="H125" s="227"/>
      <c r="O125" s="58"/>
    </row>
    <row r="126" spans="1:15" ht="16" customHeight="1" x14ac:dyDescent="0.2">
      <c r="A126" s="20"/>
      <c r="H126" s="227"/>
      <c r="O126" s="58"/>
    </row>
    <row r="127" spans="1:15" ht="16" customHeight="1" x14ac:dyDescent="0.2">
      <c r="A127" s="20"/>
      <c r="H127" s="227"/>
      <c r="O127" s="58"/>
    </row>
    <row r="128" spans="1:15" ht="16" customHeight="1" x14ac:dyDescent="0.2">
      <c r="A128" s="20"/>
      <c r="H128" s="227"/>
      <c r="O128" s="58"/>
    </row>
    <row r="129" spans="1:15" ht="16" customHeight="1" x14ac:dyDescent="0.2">
      <c r="A129" s="20"/>
      <c r="H129" s="227"/>
      <c r="O129" s="58"/>
    </row>
    <row r="130" spans="1:15" ht="16" customHeight="1" x14ac:dyDescent="0.2">
      <c r="A130" s="20"/>
      <c r="H130" s="227"/>
      <c r="O130" s="58"/>
    </row>
    <row r="131" spans="1:15" ht="16" customHeight="1" x14ac:dyDescent="0.2">
      <c r="A131" s="20"/>
      <c r="H131" s="227"/>
      <c r="O131" s="58"/>
    </row>
    <row r="132" spans="1:15" ht="16" customHeight="1" x14ac:dyDescent="0.2">
      <c r="A132" s="20"/>
      <c r="H132" s="227"/>
      <c r="O132" s="58"/>
    </row>
    <row r="133" spans="1:15" ht="16" customHeight="1" x14ac:dyDescent="0.2">
      <c r="A133" s="20"/>
      <c r="H133" s="227"/>
      <c r="O133" s="58"/>
    </row>
    <row r="134" spans="1:15" ht="16" customHeight="1" x14ac:dyDescent="0.2">
      <c r="A134" s="20"/>
      <c r="H134" s="227"/>
      <c r="O134" s="58"/>
    </row>
    <row r="135" spans="1:15" ht="16" customHeight="1" x14ac:dyDescent="0.2">
      <c r="A135" s="20"/>
      <c r="H135" s="227"/>
      <c r="O135" s="58"/>
    </row>
    <row r="136" spans="1:15" ht="16" customHeight="1" x14ac:dyDescent="0.2">
      <c r="A136" s="20"/>
      <c r="H136" s="227"/>
      <c r="O136" s="58"/>
    </row>
    <row r="137" spans="1:15" ht="16" customHeight="1" x14ac:dyDescent="0.2">
      <c r="A137" s="20"/>
      <c r="H137" s="227"/>
      <c r="O137" s="58"/>
    </row>
    <row r="138" spans="1:15" ht="16" customHeight="1" x14ac:dyDescent="0.2">
      <c r="A138" s="20"/>
      <c r="H138" s="227"/>
      <c r="O138" s="58"/>
    </row>
    <row r="139" spans="1:15" ht="16" customHeight="1" x14ac:dyDescent="0.2">
      <c r="A139" s="20"/>
      <c r="H139" s="227"/>
      <c r="O139" s="58"/>
    </row>
    <row r="140" spans="1:15" ht="16" customHeight="1" x14ac:dyDescent="0.2">
      <c r="A140" s="20"/>
      <c r="H140" s="227"/>
      <c r="O140" s="58"/>
    </row>
    <row r="141" spans="1:15" ht="16" customHeight="1" x14ac:dyDescent="0.2">
      <c r="A141" s="20"/>
      <c r="H141" s="227"/>
      <c r="O141" s="58"/>
    </row>
    <row r="142" spans="1:15" ht="16" customHeight="1" x14ac:dyDescent="0.2">
      <c r="A142" s="20"/>
      <c r="H142" s="227"/>
      <c r="O142" s="58"/>
    </row>
    <row r="143" spans="1:15" ht="16" customHeight="1" x14ac:dyDescent="0.2">
      <c r="A143" s="20"/>
      <c r="H143" s="227"/>
      <c r="O143" s="58"/>
    </row>
    <row r="144" spans="1:15" ht="16" customHeight="1" x14ac:dyDescent="0.2">
      <c r="A144" s="20"/>
      <c r="H144" s="227"/>
      <c r="O144" s="58"/>
    </row>
    <row r="145" spans="1:15" ht="16" customHeight="1" x14ac:dyDescent="0.2">
      <c r="A145" s="20"/>
      <c r="H145" s="227"/>
      <c r="O145" s="58"/>
    </row>
    <row r="146" spans="1:15" ht="16" customHeight="1" x14ac:dyDescent="0.2">
      <c r="A146" s="20"/>
      <c r="H146" s="227"/>
      <c r="O146" s="58"/>
    </row>
    <row r="147" spans="1:15" ht="16" customHeight="1" x14ac:dyDescent="0.2">
      <c r="A147" s="20"/>
      <c r="H147" s="227"/>
      <c r="O147" s="58"/>
    </row>
    <row r="148" spans="1:15" ht="16" customHeight="1" x14ac:dyDescent="0.2">
      <c r="A148" s="20"/>
      <c r="H148" s="227"/>
      <c r="O148" s="58"/>
    </row>
    <row r="149" spans="1:15" ht="16" customHeight="1" x14ac:dyDescent="0.2">
      <c r="A149" s="20"/>
      <c r="H149" s="227"/>
      <c r="O149" s="58"/>
    </row>
    <row r="150" spans="1:15" ht="16" customHeight="1" x14ac:dyDescent="0.2">
      <c r="A150" s="20"/>
      <c r="H150" s="227"/>
      <c r="O150" s="58"/>
    </row>
    <row r="151" spans="1:15" ht="16" customHeight="1" x14ac:dyDescent="0.2">
      <c r="A151" s="20"/>
      <c r="H151" s="227"/>
      <c r="O151" s="58"/>
    </row>
    <row r="152" spans="1:15" ht="16" customHeight="1" x14ac:dyDescent="0.2">
      <c r="A152" s="20"/>
      <c r="H152" s="227"/>
      <c r="O152" s="58"/>
    </row>
    <row r="153" spans="1:15" ht="16" customHeight="1" x14ac:dyDescent="0.2">
      <c r="A153" s="20"/>
      <c r="H153" s="227"/>
      <c r="O153" s="58"/>
    </row>
    <row r="154" spans="1:15" ht="16" customHeight="1" x14ac:dyDescent="0.2">
      <c r="A154" s="20"/>
      <c r="H154" s="227"/>
      <c r="O154" s="58"/>
    </row>
    <row r="155" spans="1:15" ht="16" customHeight="1" x14ac:dyDescent="0.2">
      <c r="A155" s="20"/>
      <c r="H155" s="227"/>
      <c r="O155" s="58"/>
    </row>
    <row r="156" spans="1:15" ht="16" customHeight="1" x14ac:dyDescent="0.2">
      <c r="A156" s="20"/>
      <c r="H156" s="227"/>
      <c r="O156" s="58"/>
    </row>
    <row r="157" spans="1:15" ht="16" customHeight="1" x14ac:dyDescent="0.2">
      <c r="A157" s="20"/>
      <c r="H157" s="227"/>
      <c r="O157" s="58"/>
    </row>
    <row r="158" spans="1:15" ht="16" customHeight="1" x14ac:dyDescent="0.2">
      <c r="A158" s="20"/>
      <c r="H158" s="227"/>
      <c r="O158" s="58"/>
    </row>
    <row r="159" spans="1:15" ht="16" customHeight="1" x14ac:dyDescent="0.2">
      <c r="A159" s="20"/>
      <c r="H159" s="227"/>
      <c r="O159" s="58"/>
    </row>
    <row r="160" spans="1:15" ht="16" customHeight="1" x14ac:dyDescent="0.2">
      <c r="A160" s="20"/>
      <c r="H160" s="227"/>
      <c r="O160" s="58"/>
    </row>
    <row r="161" spans="1:15" ht="16" customHeight="1" x14ac:dyDescent="0.2">
      <c r="A161" s="20"/>
      <c r="H161" s="227"/>
      <c r="O161" s="58"/>
    </row>
    <row r="162" spans="1:15" ht="16" customHeight="1" x14ac:dyDescent="0.2">
      <c r="A162" s="20"/>
      <c r="H162" s="227"/>
      <c r="O162" s="58"/>
    </row>
    <row r="163" spans="1:15" ht="16" customHeight="1" x14ac:dyDescent="0.2">
      <c r="A163" s="20"/>
      <c r="H163" s="227"/>
      <c r="O163" s="58"/>
    </row>
    <row r="164" spans="1:15" ht="16" customHeight="1" x14ac:dyDescent="0.2">
      <c r="A164" s="20"/>
      <c r="H164" s="227"/>
      <c r="O164" s="58"/>
    </row>
    <row r="165" spans="1:15" ht="16" customHeight="1" x14ac:dyDescent="0.2">
      <c r="A165" s="20"/>
      <c r="H165" s="227"/>
      <c r="O165" s="58"/>
    </row>
    <row r="166" spans="1:15" ht="16" customHeight="1" x14ac:dyDescent="0.2">
      <c r="A166" s="20"/>
      <c r="H166" s="227"/>
      <c r="O166" s="58"/>
    </row>
    <row r="167" spans="1:15" ht="16" customHeight="1" x14ac:dyDescent="0.2">
      <c r="A167" s="20"/>
      <c r="H167" s="227"/>
      <c r="O167" s="58"/>
    </row>
    <row r="168" spans="1:15" ht="16" customHeight="1" x14ac:dyDescent="0.2">
      <c r="A168" s="20"/>
      <c r="H168" s="227"/>
      <c r="O168" s="58"/>
    </row>
    <row r="169" spans="1:15" ht="16" customHeight="1" x14ac:dyDescent="0.2">
      <c r="A169" s="20"/>
      <c r="H169" s="227"/>
      <c r="O169" s="58"/>
    </row>
    <row r="170" spans="1:15" ht="16" customHeight="1" x14ac:dyDescent="0.2">
      <c r="A170" s="20"/>
      <c r="H170" s="227"/>
      <c r="O170" s="58"/>
    </row>
    <row r="171" spans="1:15" ht="16" customHeight="1" x14ac:dyDescent="0.2">
      <c r="A171" s="20"/>
      <c r="H171" s="227"/>
      <c r="O171" s="58"/>
    </row>
    <row r="172" spans="1:15" ht="16" customHeight="1" x14ac:dyDescent="0.2">
      <c r="A172" s="20"/>
      <c r="H172" s="227"/>
      <c r="O172" s="58"/>
    </row>
    <row r="173" spans="1:15" ht="16" customHeight="1" x14ac:dyDescent="0.2">
      <c r="A173" s="20"/>
      <c r="H173" s="227"/>
      <c r="O173" s="58"/>
    </row>
    <row r="174" spans="1:15" ht="16" customHeight="1" x14ac:dyDescent="0.2">
      <c r="A174" s="20"/>
      <c r="H174" s="227"/>
      <c r="O174" s="58"/>
    </row>
    <row r="175" spans="1:15" ht="16" customHeight="1" x14ac:dyDescent="0.2">
      <c r="A175" s="20"/>
      <c r="H175" s="227"/>
      <c r="O175" s="58"/>
    </row>
    <row r="176" spans="1:15" ht="16" customHeight="1" x14ac:dyDescent="0.2">
      <c r="A176" s="20"/>
      <c r="H176" s="227"/>
      <c r="O176" s="58"/>
    </row>
    <row r="177" spans="1:15" ht="16" customHeight="1" x14ac:dyDescent="0.2">
      <c r="A177" s="20"/>
      <c r="H177" s="227"/>
      <c r="O177" s="58"/>
    </row>
    <row r="178" spans="1:15" ht="16" customHeight="1" x14ac:dyDescent="0.2">
      <c r="A178" s="20"/>
      <c r="H178" s="227"/>
      <c r="O178" s="58"/>
    </row>
    <row r="179" spans="1:15" ht="16" customHeight="1" x14ac:dyDescent="0.2">
      <c r="A179" s="20"/>
      <c r="H179" s="227"/>
      <c r="O179" s="58"/>
    </row>
    <row r="180" spans="1:15" ht="16" customHeight="1" x14ac:dyDescent="0.2">
      <c r="A180" s="20"/>
      <c r="H180" s="227"/>
      <c r="O180" s="58"/>
    </row>
    <row r="181" spans="1:15" ht="16" customHeight="1" x14ac:dyDescent="0.2">
      <c r="A181" s="20"/>
      <c r="H181" s="227"/>
      <c r="O181" s="58"/>
    </row>
    <row r="182" spans="1:15" ht="16" customHeight="1" x14ac:dyDescent="0.2">
      <c r="A182" s="20"/>
      <c r="H182" s="227"/>
      <c r="O182" s="58"/>
    </row>
    <row r="183" spans="1:15" ht="16" customHeight="1" x14ac:dyDescent="0.2">
      <c r="A183" s="20"/>
      <c r="H183" s="227"/>
      <c r="O183" s="58"/>
    </row>
    <row r="184" spans="1:15" ht="16" customHeight="1" x14ac:dyDescent="0.2">
      <c r="A184" s="20"/>
      <c r="H184" s="227"/>
      <c r="O184" s="58"/>
    </row>
    <row r="185" spans="1:15" ht="16" customHeight="1" x14ac:dyDescent="0.2">
      <c r="A185" s="20"/>
      <c r="H185" s="227"/>
      <c r="O185" s="58"/>
    </row>
    <row r="186" spans="1:15" ht="16" customHeight="1" x14ac:dyDescent="0.2">
      <c r="A186" s="20"/>
      <c r="H186" s="227"/>
      <c r="O186" s="58"/>
    </row>
    <row r="187" spans="1:15" ht="16" customHeight="1" x14ac:dyDescent="0.2">
      <c r="A187" s="20"/>
      <c r="H187" s="227"/>
      <c r="O187" s="58"/>
    </row>
    <row r="188" spans="1:15" ht="16" customHeight="1" x14ac:dyDescent="0.2">
      <c r="A188" s="20"/>
      <c r="H188" s="227"/>
      <c r="O188" s="58"/>
    </row>
    <row r="189" spans="1:15" ht="16" customHeight="1" x14ac:dyDescent="0.2">
      <c r="A189" s="20"/>
      <c r="H189" s="227"/>
      <c r="O189" s="58"/>
    </row>
    <row r="190" spans="1:15" ht="16" customHeight="1" x14ac:dyDescent="0.2">
      <c r="A190" s="20"/>
      <c r="H190" s="227"/>
      <c r="O190" s="58"/>
    </row>
    <row r="191" spans="1:15" ht="16" customHeight="1" x14ac:dyDescent="0.2">
      <c r="A191" s="20"/>
      <c r="H191" s="227"/>
      <c r="O191" s="58"/>
    </row>
    <row r="192" spans="1:15" ht="16" customHeight="1" x14ac:dyDescent="0.2">
      <c r="A192" s="20"/>
      <c r="H192" s="227"/>
      <c r="O192" s="58"/>
    </row>
    <row r="193" spans="1:15" ht="16" customHeight="1" x14ac:dyDescent="0.2">
      <c r="A193" s="20"/>
      <c r="H193" s="227"/>
      <c r="O193" s="58"/>
    </row>
    <row r="194" spans="1:15" ht="16" customHeight="1" x14ac:dyDescent="0.2">
      <c r="A194" s="20"/>
      <c r="H194" s="227"/>
      <c r="O194" s="58"/>
    </row>
    <row r="195" spans="1:15" ht="16" customHeight="1" x14ac:dyDescent="0.2">
      <c r="A195" s="20"/>
      <c r="H195" s="227"/>
      <c r="O195" s="58"/>
    </row>
    <row r="196" spans="1:15" ht="16" customHeight="1" x14ac:dyDescent="0.2">
      <c r="A196" s="20"/>
      <c r="H196" s="227"/>
      <c r="O196" s="58"/>
    </row>
    <row r="197" spans="1:15" ht="16" customHeight="1" x14ac:dyDescent="0.2">
      <c r="A197" s="20"/>
      <c r="H197" s="227"/>
      <c r="O197" s="58"/>
    </row>
    <row r="198" spans="1:15" ht="16" customHeight="1" x14ac:dyDescent="0.2">
      <c r="A198" s="20"/>
      <c r="H198" s="227"/>
      <c r="O198" s="58"/>
    </row>
    <row r="199" spans="1:15" ht="16" customHeight="1" x14ac:dyDescent="0.2">
      <c r="A199" s="20"/>
      <c r="H199" s="227"/>
      <c r="O199" s="58"/>
    </row>
    <row r="200" spans="1:15" ht="16" customHeight="1" x14ac:dyDescent="0.2">
      <c r="A200" s="20"/>
      <c r="H200" s="227"/>
      <c r="O200" s="58"/>
    </row>
    <row r="201" spans="1:15" ht="16" customHeight="1" x14ac:dyDescent="0.2">
      <c r="A201" s="20"/>
      <c r="H201" s="227"/>
      <c r="O201" s="58"/>
    </row>
    <row r="202" spans="1:15" ht="16" customHeight="1" x14ac:dyDescent="0.2">
      <c r="A202" s="20"/>
      <c r="H202" s="227"/>
      <c r="O202" s="58"/>
    </row>
    <row r="203" spans="1:15" ht="16" customHeight="1" x14ac:dyDescent="0.2">
      <c r="A203" s="20"/>
      <c r="H203" s="227"/>
      <c r="O203" s="58"/>
    </row>
    <row r="204" spans="1:15" ht="16" customHeight="1" x14ac:dyDescent="0.2">
      <c r="A204" s="20"/>
      <c r="H204" s="227"/>
      <c r="O204" s="58"/>
    </row>
    <row r="205" spans="1:15" ht="16" customHeight="1" x14ac:dyDescent="0.2">
      <c r="A205" s="20"/>
      <c r="H205" s="227"/>
      <c r="O205" s="58"/>
    </row>
    <row r="206" spans="1:15" ht="16" customHeight="1" x14ac:dyDescent="0.2">
      <c r="A206" s="20"/>
      <c r="H206" s="227"/>
      <c r="O206" s="58"/>
    </row>
    <row r="207" spans="1:15" ht="16" customHeight="1" x14ac:dyDescent="0.2">
      <c r="A207" s="20"/>
      <c r="H207" s="227"/>
      <c r="O207" s="58"/>
    </row>
    <row r="208" spans="1:15" ht="16" customHeight="1" x14ac:dyDescent="0.2">
      <c r="A208" s="20"/>
      <c r="H208" s="227"/>
      <c r="O208" s="58"/>
    </row>
    <row r="209" spans="1:15" ht="16" customHeight="1" x14ac:dyDescent="0.2">
      <c r="A209" s="20"/>
      <c r="H209" s="227"/>
      <c r="O209" s="58"/>
    </row>
    <row r="210" spans="1:15" ht="16" customHeight="1" x14ac:dyDescent="0.2">
      <c r="A210" s="20"/>
      <c r="H210" s="227"/>
      <c r="O210" s="58"/>
    </row>
    <row r="211" spans="1:15" ht="16" customHeight="1" x14ac:dyDescent="0.2">
      <c r="A211" s="20"/>
      <c r="H211" s="227"/>
      <c r="O211" s="58"/>
    </row>
    <row r="212" spans="1:15" ht="16" customHeight="1" x14ac:dyDescent="0.2">
      <c r="A212" s="20"/>
      <c r="H212" s="227"/>
      <c r="O212" s="58"/>
    </row>
    <row r="213" spans="1:15" ht="16" customHeight="1" x14ac:dyDescent="0.2">
      <c r="A213" s="20"/>
      <c r="H213" s="227"/>
      <c r="O213" s="58"/>
    </row>
    <row r="214" spans="1:15" ht="16" customHeight="1" x14ac:dyDescent="0.2">
      <c r="A214" s="20"/>
      <c r="H214" s="227"/>
      <c r="O214" s="58"/>
    </row>
    <row r="215" spans="1:15" ht="16" customHeight="1" x14ac:dyDescent="0.2">
      <c r="A215" s="20"/>
      <c r="H215" s="227"/>
      <c r="O215" s="58"/>
    </row>
    <row r="216" spans="1:15" ht="16" customHeight="1" x14ac:dyDescent="0.2">
      <c r="A216" s="20"/>
      <c r="H216" s="227"/>
      <c r="O216" s="58"/>
    </row>
    <row r="217" spans="1:15" ht="16" customHeight="1" x14ac:dyDescent="0.2">
      <c r="A217" s="20"/>
      <c r="H217" s="227"/>
      <c r="O217" s="58"/>
    </row>
    <row r="218" spans="1:15" ht="16" customHeight="1" x14ac:dyDescent="0.2">
      <c r="A218" s="20"/>
      <c r="H218" s="227"/>
      <c r="O218" s="58"/>
    </row>
    <row r="219" spans="1:15" ht="16" customHeight="1" x14ac:dyDescent="0.2">
      <c r="A219" s="20"/>
      <c r="H219" s="227"/>
      <c r="O219" s="58"/>
    </row>
    <row r="220" spans="1:15" ht="16" customHeight="1" x14ac:dyDescent="0.2">
      <c r="A220" s="20"/>
      <c r="H220" s="227"/>
      <c r="O220" s="58"/>
    </row>
    <row r="221" spans="1:15" ht="16" customHeight="1" x14ac:dyDescent="0.2">
      <c r="A221" s="20"/>
      <c r="H221" s="227"/>
      <c r="O221" s="58"/>
    </row>
    <row r="222" spans="1:15" ht="16" customHeight="1" x14ac:dyDescent="0.2">
      <c r="A222" s="20"/>
      <c r="H222" s="227"/>
      <c r="O222" s="58"/>
    </row>
    <row r="223" spans="1:15" ht="16" customHeight="1" x14ac:dyDescent="0.2">
      <c r="A223" s="20"/>
      <c r="H223" s="227"/>
      <c r="O223" s="58"/>
    </row>
    <row r="224" spans="1:15" ht="16" customHeight="1" x14ac:dyDescent="0.2">
      <c r="A224" s="20"/>
      <c r="H224" s="227"/>
      <c r="O224" s="58"/>
    </row>
    <row r="225" spans="1:15" ht="16" customHeight="1" x14ac:dyDescent="0.2">
      <c r="A225" s="20"/>
      <c r="H225" s="227"/>
      <c r="O225" s="58"/>
    </row>
    <row r="226" spans="1:15" ht="16" customHeight="1" x14ac:dyDescent="0.2">
      <c r="A226" s="20"/>
      <c r="H226" s="227"/>
      <c r="O226" s="58"/>
    </row>
    <row r="227" spans="1:15" ht="16" customHeight="1" x14ac:dyDescent="0.2">
      <c r="A227" s="20"/>
      <c r="H227" s="227"/>
      <c r="O227" s="58"/>
    </row>
    <row r="228" spans="1:15" ht="16" customHeight="1" x14ac:dyDescent="0.2">
      <c r="A228" s="20"/>
      <c r="H228" s="227"/>
      <c r="O228" s="58"/>
    </row>
    <row r="229" spans="1:15" ht="16" customHeight="1" x14ac:dyDescent="0.2">
      <c r="A229" s="20"/>
      <c r="H229" s="227"/>
      <c r="O229" s="58"/>
    </row>
    <row r="230" spans="1:15" ht="16" customHeight="1" x14ac:dyDescent="0.2">
      <c r="A230" s="20"/>
      <c r="H230" s="227"/>
      <c r="O230" s="58"/>
    </row>
    <row r="231" spans="1:15" ht="16" customHeight="1" x14ac:dyDescent="0.2">
      <c r="A231" s="20"/>
      <c r="H231" s="227"/>
      <c r="O231" s="58"/>
    </row>
    <row r="232" spans="1:15" ht="16" customHeight="1" x14ac:dyDescent="0.2">
      <c r="A232" s="20"/>
      <c r="H232" s="227"/>
      <c r="O232" s="58"/>
    </row>
    <row r="233" spans="1:15" ht="16" customHeight="1" x14ac:dyDescent="0.2">
      <c r="A233" s="20"/>
      <c r="H233" s="227"/>
      <c r="O233" s="58"/>
    </row>
    <row r="234" spans="1:15" ht="16" customHeight="1" x14ac:dyDescent="0.2">
      <c r="A234" s="20"/>
      <c r="H234" s="227"/>
      <c r="O234" s="58"/>
    </row>
    <row r="235" spans="1:15" ht="16" customHeight="1" x14ac:dyDescent="0.2">
      <c r="A235" s="20"/>
      <c r="H235" s="227"/>
      <c r="O235" s="58"/>
    </row>
    <row r="236" spans="1:15" ht="16" customHeight="1" x14ac:dyDescent="0.2">
      <c r="A236" s="20"/>
      <c r="H236" s="227"/>
      <c r="O236" s="58"/>
    </row>
    <row r="237" spans="1:15" ht="16" customHeight="1" x14ac:dyDescent="0.2">
      <c r="A237" s="20"/>
      <c r="H237" s="227"/>
      <c r="O237" s="58"/>
    </row>
    <row r="238" spans="1:15" ht="16" customHeight="1" x14ac:dyDescent="0.2">
      <c r="A238" s="20"/>
      <c r="H238" s="227"/>
      <c r="O238" s="58"/>
    </row>
    <row r="239" spans="1:15" ht="16" customHeight="1" x14ac:dyDescent="0.2">
      <c r="A239" s="20"/>
      <c r="H239" s="227"/>
      <c r="O239" s="58"/>
    </row>
    <row r="240" spans="1:15" ht="16" customHeight="1" x14ac:dyDescent="0.2">
      <c r="A240" s="20"/>
      <c r="H240" s="227"/>
      <c r="O240" s="58"/>
    </row>
    <row r="241" spans="1:15" ht="16" customHeight="1" x14ac:dyDescent="0.2">
      <c r="A241" s="20"/>
      <c r="H241" s="227"/>
      <c r="O241" s="58"/>
    </row>
    <row r="242" spans="1:15" ht="16" customHeight="1" x14ac:dyDescent="0.2">
      <c r="A242" s="20"/>
      <c r="H242" s="227"/>
      <c r="O242" s="58"/>
    </row>
    <row r="243" spans="1:15" ht="16" customHeight="1" x14ac:dyDescent="0.2">
      <c r="A243" s="20"/>
      <c r="H243" s="227"/>
      <c r="O243" s="58"/>
    </row>
    <row r="244" spans="1:15" ht="16" customHeight="1" x14ac:dyDescent="0.2">
      <c r="A244" s="20"/>
      <c r="H244" s="227"/>
      <c r="O244" s="58"/>
    </row>
    <row r="245" spans="1:15" ht="16" customHeight="1" x14ac:dyDescent="0.2">
      <c r="A245" s="20"/>
      <c r="H245" s="227"/>
      <c r="O245" s="58"/>
    </row>
    <row r="246" spans="1:15" ht="16" customHeight="1" x14ac:dyDescent="0.2">
      <c r="A246" s="20"/>
      <c r="H246" s="227"/>
      <c r="O246" s="58"/>
    </row>
    <row r="247" spans="1:15" ht="16" customHeight="1" x14ac:dyDescent="0.2">
      <c r="A247" s="20"/>
      <c r="H247" s="227"/>
      <c r="O247" s="58"/>
    </row>
    <row r="248" spans="1:15" ht="16" customHeight="1" x14ac:dyDescent="0.2">
      <c r="A248" s="20"/>
      <c r="H248" s="227"/>
      <c r="O248" s="58"/>
    </row>
    <row r="249" spans="1:15" ht="16" customHeight="1" x14ac:dyDescent="0.2">
      <c r="A249" s="20"/>
      <c r="H249" s="227"/>
      <c r="O249" s="58"/>
    </row>
    <row r="250" spans="1:15" ht="16" customHeight="1" x14ac:dyDescent="0.2">
      <c r="A250" s="20"/>
      <c r="H250" s="227"/>
      <c r="O250" s="58"/>
    </row>
    <row r="251" spans="1:15" ht="16" customHeight="1" x14ac:dyDescent="0.2">
      <c r="A251" s="20"/>
      <c r="H251" s="227"/>
      <c r="O251" s="58"/>
    </row>
    <row r="252" spans="1:15" ht="16" customHeight="1" x14ac:dyDescent="0.2">
      <c r="A252" s="20"/>
      <c r="H252" s="227"/>
      <c r="O252" s="58"/>
    </row>
    <row r="253" spans="1:15" ht="16" customHeight="1" x14ac:dyDescent="0.2">
      <c r="A253" s="20"/>
      <c r="H253" s="227"/>
      <c r="O253" s="58"/>
    </row>
    <row r="254" spans="1:15" ht="16" customHeight="1" x14ac:dyDescent="0.2">
      <c r="A254" s="20"/>
      <c r="H254" s="227"/>
      <c r="O254" s="58"/>
    </row>
    <row r="255" spans="1:15" ht="16" customHeight="1" x14ac:dyDescent="0.2">
      <c r="A255" s="20"/>
      <c r="H255" s="227"/>
      <c r="O255" s="58"/>
    </row>
    <row r="256" spans="1:15" ht="16" customHeight="1" x14ac:dyDescent="0.2">
      <c r="A256" s="20"/>
      <c r="H256" s="227"/>
      <c r="O256" s="58"/>
    </row>
    <row r="257" spans="1:15" ht="16" customHeight="1" x14ac:dyDescent="0.2">
      <c r="A257" s="20"/>
      <c r="H257" s="227"/>
      <c r="O257" s="58"/>
    </row>
    <row r="258" spans="1:15" ht="16" customHeight="1" x14ac:dyDescent="0.2">
      <c r="A258" s="20"/>
      <c r="H258" s="227"/>
      <c r="O258" s="58"/>
    </row>
    <row r="259" spans="1:15" ht="16" customHeight="1" x14ac:dyDescent="0.2">
      <c r="A259" s="20"/>
      <c r="H259" s="227"/>
      <c r="O259" s="58"/>
    </row>
    <row r="260" spans="1:15" ht="16" customHeight="1" x14ac:dyDescent="0.2">
      <c r="A260" s="20"/>
      <c r="H260" s="227"/>
      <c r="O260" s="58"/>
    </row>
    <row r="261" spans="1:15" ht="16" customHeight="1" x14ac:dyDescent="0.2">
      <c r="A261" s="20"/>
      <c r="H261" s="227"/>
      <c r="O261" s="58"/>
    </row>
    <row r="262" spans="1:15" ht="16" customHeight="1" x14ac:dyDescent="0.2">
      <c r="A262" s="20"/>
      <c r="H262" s="227"/>
      <c r="O262" s="58"/>
    </row>
    <row r="263" spans="1:15" ht="16" customHeight="1" x14ac:dyDescent="0.2">
      <c r="A263" s="20"/>
      <c r="H263" s="227"/>
      <c r="O263" s="58"/>
    </row>
    <row r="264" spans="1:15" ht="16" customHeight="1" x14ac:dyDescent="0.2">
      <c r="A264" s="20"/>
      <c r="H264" s="227"/>
      <c r="O264" s="58"/>
    </row>
    <row r="265" spans="1:15" ht="16" customHeight="1" x14ac:dyDescent="0.2">
      <c r="A265" s="20"/>
      <c r="H265" s="227"/>
      <c r="O265" s="58"/>
    </row>
    <row r="266" spans="1:15" ht="16" customHeight="1" x14ac:dyDescent="0.2">
      <c r="A266" s="20"/>
      <c r="H266" s="227"/>
      <c r="O266" s="58"/>
    </row>
    <row r="267" spans="1:15" ht="16" customHeight="1" x14ac:dyDescent="0.2">
      <c r="A267" s="20"/>
      <c r="H267" s="227"/>
      <c r="O267" s="58"/>
    </row>
    <row r="268" spans="1:15" ht="16" customHeight="1" x14ac:dyDescent="0.2">
      <c r="A268" s="20"/>
      <c r="H268" s="227"/>
      <c r="O268" s="58"/>
    </row>
    <row r="269" spans="1:15" ht="16" customHeight="1" x14ac:dyDescent="0.2">
      <c r="A269" s="20"/>
      <c r="H269" s="227"/>
      <c r="O269" s="58"/>
    </row>
    <row r="270" spans="1:15" ht="16" customHeight="1" x14ac:dyDescent="0.2">
      <c r="A270" s="20"/>
      <c r="H270" s="227"/>
      <c r="O270" s="58"/>
    </row>
    <row r="271" spans="1:15" ht="16" customHeight="1" x14ac:dyDescent="0.2">
      <c r="A271" s="20"/>
      <c r="H271" s="227"/>
      <c r="O271" s="58"/>
    </row>
    <row r="272" spans="1:15" ht="16" customHeight="1" x14ac:dyDescent="0.2">
      <c r="A272" s="20"/>
      <c r="H272" s="227"/>
      <c r="O272" s="58"/>
    </row>
    <row r="273" spans="1:15" ht="16" customHeight="1" x14ac:dyDescent="0.2">
      <c r="A273" s="20"/>
      <c r="H273" s="227"/>
      <c r="O273" s="58"/>
    </row>
    <row r="274" spans="1:15" ht="16" customHeight="1" x14ac:dyDescent="0.2">
      <c r="A274" s="20"/>
      <c r="H274" s="227"/>
      <c r="O274" s="58"/>
    </row>
    <row r="275" spans="1:15" ht="16" customHeight="1" x14ac:dyDescent="0.2">
      <c r="A275" s="20"/>
      <c r="H275" s="227"/>
      <c r="O275" s="58"/>
    </row>
    <row r="276" spans="1:15" ht="16" customHeight="1" x14ac:dyDescent="0.2">
      <c r="A276" s="20"/>
      <c r="H276" s="227"/>
      <c r="O276" s="58"/>
    </row>
    <row r="277" spans="1:15" ht="16" customHeight="1" x14ac:dyDescent="0.2">
      <c r="A277" s="20"/>
      <c r="H277" s="227"/>
      <c r="O277" s="58"/>
    </row>
    <row r="278" spans="1:15" ht="16" customHeight="1" x14ac:dyDescent="0.2">
      <c r="A278" s="20"/>
      <c r="H278" s="227"/>
      <c r="O278" s="58"/>
    </row>
    <row r="279" spans="1:15" ht="16" customHeight="1" x14ac:dyDescent="0.2">
      <c r="A279" s="20"/>
      <c r="H279" s="227"/>
      <c r="O279" s="58"/>
    </row>
    <row r="280" spans="1:15" ht="16" customHeight="1" x14ac:dyDescent="0.2">
      <c r="A280" s="20"/>
      <c r="H280" s="227"/>
      <c r="O280" s="58"/>
    </row>
    <row r="281" spans="1:15" ht="16" customHeight="1" x14ac:dyDescent="0.2">
      <c r="A281" s="20"/>
      <c r="H281" s="227"/>
      <c r="O281" s="58"/>
    </row>
    <row r="282" spans="1:15" ht="16" customHeight="1" x14ac:dyDescent="0.2">
      <c r="A282" s="20"/>
      <c r="H282" s="227"/>
      <c r="O282" s="58"/>
    </row>
    <row r="283" spans="1:15" ht="16" customHeight="1" x14ac:dyDescent="0.2">
      <c r="A283" s="20"/>
      <c r="H283" s="227"/>
      <c r="O283" s="58"/>
    </row>
    <row r="284" spans="1:15" ht="16" customHeight="1" x14ac:dyDescent="0.2">
      <c r="A284" s="20"/>
      <c r="H284" s="227"/>
      <c r="O284" s="58"/>
    </row>
    <row r="285" spans="1:15" ht="16" customHeight="1" x14ac:dyDescent="0.2">
      <c r="A285" s="20"/>
      <c r="H285" s="227"/>
      <c r="O285" s="58"/>
    </row>
    <row r="286" spans="1:15" ht="16" customHeight="1" x14ac:dyDescent="0.2">
      <c r="A286" s="20"/>
      <c r="H286" s="227"/>
      <c r="O286" s="58"/>
    </row>
    <row r="287" spans="1:15" ht="16" customHeight="1" x14ac:dyDescent="0.2">
      <c r="A287" s="20"/>
      <c r="H287" s="227"/>
      <c r="O287" s="58"/>
    </row>
    <row r="288" spans="1:15" ht="16" customHeight="1" x14ac:dyDescent="0.2">
      <c r="A288" s="20"/>
      <c r="H288" s="227"/>
      <c r="O288" s="58"/>
    </row>
    <row r="289" spans="1:15" ht="16" customHeight="1" x14ac:dyDescent="0.2">
      <c r="A289" s="20"/>
      <c r="H289" s="227"/>
      <c r="O289" s="58"/>
    </row>
    <row r="290" spans="1:15" ht="16" customHeight="1" x14ac:dyDescent="0.2">
      <c r="A290" s="20"/>
      <c r="H290" s="227"/>
      <c r="O290" s="58"/>
    </row>
    <row r="291" spans="1:15" ht="16" customHeight="1" x14ac:dyDescent="0.2">
      <c r="A291" s="20"/>
      <c r="H291" s="227"/>
      <c r="O291" s="58"/>
    </row>
    <row r="292" spans="1:15" ht="16" customHeight="1" x14ac:dyDescent="0.2">
      <c r="A292" s="20"/>
      <c r="H292" s="227"/>
      <c r="O292" s="58"/>
    </row>
    <row r="293" spans="1:15" ht="16" customHeight="1" x14ac:dyDescent="0.2">
      <c r="A293" s="20"/>
      <c r="H293" s="227"/>
      <c r="O293" s="58"/>
    </row>
    <row r="294" spans="1:15" ht="16" customHeight="1" x14ac:dyDescent="0.2">
      <c r="A294" s="20"/>
      <c r="H294" s="227"/>
      <c r="O294" s="58"/>
    </row>
    <row r="295" spans="1:15" ht="16" customHeight="1" x14ac:dyDescent="0.2">
      <c r="A295" s="20"/>
      <c r="H295" s="227"/>
      <c r="O295" s="58"/>
    </row>
    <row r="296" spans="1:15" ht="16" customHeight="1" x14ac:dyDescent="0.2">
      <c r="A296" s="20"/>
      <c r="H296" s="227"/>
      <c r="O296" s="58"/>
    </row>
    <row r="297" spans="1:15" ht="16" customHeight="1" x14ac:dyDescent="0.2">
      <c r="A297" s="20"/>
      <c r="H297" s="227"/>
      <c r="O297" s="58"/>
    </row>
    <row r="298" spans="1:15" ht="16" customHeight="1" x14ac:dyDescent="0.2">
      <c r="A298" s="20"/>
      <c r="H298" s="227"/>
      <c r="O298" s="58"/>
    </row>
    <row r="299" spans="1:15" ht="16" customHeight="1" x14ac:dyDescent="0.2">
      <c r="A299" s="20"/>
      <c r="H299" s="227"/>
      <c r="O299" s="58"/>
    </row>
    <row r="300" spans="1:15" ht="16" customHeight="1" x14ac:dyDescent="0.2">
      <c r="A300" s="20"/>
      <c r="H300" s="227"/>
      <c r="O300" s="58"/>
    </row>
    <row r="301" spans="1:15" ht="16" customHeight="1" x14ac:dyDescent="0.2">
      <c r="A301" s="20"/>
      <c r="H301" s="227"/>
      <c r="O301" s="58"/>
    </row>
    <row r="302" spans="1:15" ht="16" customHeight="1" x14ac:dyDescent="0.2">
      <c r="A302" s="20"/>
      <c r="H302" s="227"/>
      <c r="O302" s="58"/>
    </row>
    <row r="303" spans="1:15" ht="16" customHeight="1" x14ac:dyDescent="0.2">
      <c r="A303" s="20"/>
      <c r="H303" s="227"/>
      <c r="O303" s="58"/>
    </row>
    <row r="304" spans="1:15" ht="16" customHeight="1" x14ac:dyDescent="0.2">
      <c r="A304" s="20"/>
      <c r="H304" s="227"/>
      <c r="O304" s="58"/>
    </row>
    <row r="305" spans="1:15" ht="16" customHeight="1" x14ac:dyDescent="0.2">
      <c r="A305" s="20"/>
      <c r="H305" s="227"/>
      <c r="O305" s="58"/>
    </row>
    <row r="306" spans="1:15" ht="16" customHeight="1" x14ac:dyDescent="0.2">
      <c r="A306" s="20"/>
      <c r="H306" s="227"/>
      <c r="O306" s="58"/>
    </row>
    <row r="307" spans="1:15" ht="16" customHeight="1" x14ac:dyDescent="0.2">
      <c r="A307" s="20"/>
      <c r="H307" s="227"/>
      <c r="O307" s="58"/>
    </row>
    <row r="308" spans="1:15" ht="16" customHeight="1" x14ac:dyDescent="0.2">
      <c r="A308" s="20"/>
      <c r="H308" s="227"/>
      <c r="O308" s="58"/>
    </row>
    <row r="309" spans="1:15" ht="16" customHeight="1" x14ac:dyDescent="0.2">
      <c r="A309" s="20"/>
      <c r="H309" s="227"/>
      <c r="O309" s="58"/>
    </row>
    <row r="310" spans="1:15" ht="16" customHeight="1" x14ac:dyDescent="0.2">
      <c r="A310" s="20"/>
      <c r="H310" s="227"/>
      <c r="O310" s="58"/>
    </row>
    <row r="311" spans="1:15" ht="16" customHeight="1" x14ac:dyDescent="0.2">
      <c r="A311" s="20"/>
      <c r="H311" s="227"/>
      <c r="O311" s="58"/>
    </row>
    <row r="312" spans="1:15" ht="16" customHeight="1" x14ac:dyDescent="0.2">
      <c r="A312" s="20"/>
      <c r="H312" s="227"/>
      <c r="O312" s="58"/>
    </row>
    <row r="313" spans="1:15" ht="16" customHeight="1" x14ac:dyDescent="0.2">
      <c r="A313" s="20"/>
      <c r="H313" s="227"/>
      <c r="O313" s="58"/>
    </row>
    <row r="314" spans="1:15" ht="16" customHeight="1" x14ac:dyDescent="0.2">
      <c r="A314" s="20"/>
      <c r="H314" s="227"/>
      <c r="O314" s="58"/>
    </row>
    <row r="315" spans="1:15" ht="16" customHeight="1" x14ac:dyDescent="0.2">
      <c r="A315" s="20"/>
      <c r="H315" s="227"/>
      <c r="O315" s="58"/>
    </row>
    <row r="316" spans="1:15" ht="16" customHeight="1" x14ac:dyDescent="0.2">
      <c r="A316" s="20"/>
      <c r="H316" s="227"/>
      <c r="O316" s="58"/>
    </row>
    <row r="317" spans="1:15" ht="16" customHeight="1" x14ac:dyDescent="0.2">
      <c r="A317" s="20"/>
      <c r="H317" s="227"/>
      <c r="O317" s="58"/>
    </row>
    <row r="318" spans="1:15" ht="16" customHeight="1" x14ac:dyDescent="0.2">
      <c r="A318" s="20"/>
      <c r="H318" s="227"/>
      <c r="O318" s="58"/>
    </row>
    <row r="319" spans="1:15" ht="16" customHeight="1" x14ac:dyDescent="0.2">
      <c r="A319" s="20"/>
      <c r="H319" s="227"/>
      <c r="O319" s="58"/>
    </row>
    <row r="320" spans="1:15" ht="16" customHeight="1" x14ac:dyDescent="0.2">
      <c r="A320" s="20"/>
      <c r="H320" s="227"/>
      <c r="O320" s="58"/>
    </row>
    <row r="321" spans="1:15" ht="16" customHeight="1" x14ac:dyDescent="0.2">
      <c r="A321" s="20"/>
      <c r="H321" s="227"/>
      <c r="O321" s="58"/>
    </row>
    <row r="322" spans="1:15" ht="16" customHeight="1" x14ac:dyDescent="0.2">
      <c r="A322" s="20"/>
      <c r="H322" s="227"/>
      <c r="O322" s="58"/>
    </row>
    <row r="323" spans="1:15" ht="16" customHeight="1" x14ac:dyDescent="0.2">
      <c r="A323" s="20"/>
      <c r="H323" s="227"/>
      <c r="O323" s="58"/>
    </row>
    <row r="324" spans="1:15" ht="16" customHeight="1" x14ac:dyDescent="0.2">
      <c r="A324" s="20"/>
      <c r="H324" s="227"/>
      <c r="O324" s="58"/>
    </row>
    <row r="325" spans="1:15" ht="16" customHeight="1" x14ac:dyDescent="0.2">
      <c r="A325" s="20"/>
      <c r="H325" s="227"/>
      <c r="O325" s="58"/>
    </row>
    <row r="326" spans="1:15" ht="16" customHeight="1" x14ac:dyDescent="0.2">
      <c r="A326" s="20"/>
      <c r="H326" s="227"/>
      <c r="O326" s="58"/>
    </row>
    <row r="327" spans="1:15" ht="16" customHeight="1" x14ac:dyDescent="0.2">
      <c r="A327" s="20"/>
      <c r="H327" s="227"/>
      <c r="O327" s="58"/>
    </row>
    <row r="328" spans="1:15" ht="16" customHeight="1" x14ac:dyDescent="0.2">
      <c r="A328" s="20"/>
      <c r="H328" s="227"/>
      <c r="O328" s="58"/>
    </row>
    <row r="329" spans="1:15" ht="16" customHeight="1" x14ac:dyDescent="0.2">
      <c r="A329" s="20"/>
      <c r="H329" s="227"/>
      <c r="O329" s="58"/>
    </row>
    <row r="330" spans="1:15" ht="16" customHeight="1" x14ac:dyDescent="0.2">
      <c r="A330" s="20"/>
      <c r="H330" s="227"/>
      <c r="O330" s="58"/>
    </row>
    <row r="331" spans="1:15" ht="16" customHeight="1" x14ac:dyDescent="0.2">
      <c r="A331" s="20"/>
      <c r="H331" s="227"/>
      <c r="O331" s="58"/>
    </row>
    <row r="332" spans="1:15" ht="16" customHeight="1" x14ac:dyDescent="0.2">
      <c r="A332" s="20"/>
      <c r="H332" s="227"/>
      <c r="O332" s="58"/>
    </row>
    <row r="333" spans="1:15" ht="16" customHeight="1" x14ac:dyDescent="0.2">
      <c r="A333" s="20"/>
      <c r="H333" s="227"/>
      <c r="O333" s="58"/>
    </row>
    <row r="334" spans="1:15" ht="16" customHeight="1" x14ac:dyDescent="0.2">
      <c r="A334" s="20"/>
      <c r="H334" s="227"/>
      <c r="O334" s="58"/>
    </row>
    <row r="335" spans="1:15" ht="16" customHeight="1" x14ac:dyDescent="0.2">
      <c r="A335" s="20"/>
      <c r="H335" s="227"/>
      <c r="O335" s="58"/>
    </row>
    <row r="336" spans="1:15" ht="16" customHeight="1" x14ac:dyDescent="0.2">
      <c r="A336" s="20"/>
      <c r="H336" s="227"/>
      <c r="O336" s="58"/>
    </row>
    <row r="337" spans="1:15" ht="16" customHeight="1" x14ac:dyDescent="0.2">
      <c r="A337" s="20"/>
      <c r="H337" s="227"/>
      <c r="O337" s="58"/>
    </row>
    <row r="338" spans="1:15" ht="16" customHeight="1" x14ac:dyDescent="0.2">
      <c r="A338" s="20"/>
      <c r="H338" s="227"/>
      <c r="O338" s="58"/>
    </row>
    <row r="339" spans="1:15" ht="16" customHeight="1" x14ac:dyDescent="0.2">
      <c r="A339" s="20"/>
      <c r="H339" s="227"/>
      <c r="O339" s="58"/>
    </row>
    <row r="340" spans="1:15" ht="16" customHeight="1" x14ac:dyDescent="0.2">
      <c r="A340" s="20"/>
      <c r="H340" s="227"/>
      <c r="O340" s="58"/>
    </row>
    <row r="341" spans="1:15" ht="16" customHeight="1" x14ac:dyDescent="0.2">
      <c r="A341" s="20"/>
      <c r="H341" s="227"/>
      <c r="O341" s="58"/>
    </row>
    <row r="342" spans="1:15" ht="16" customHeight="1" x14ac:dyDescent="0.2">
      <c r="A342" s="20"/>
      <c r="H342" s="227"/>
      <c r="O342" s="58"/>
    </row>
    <row r="343" spans="1:15" ht="16" customHeight="1" x14ac:dyDescent="0.2">
      <c r="A343" s="20"/>
      <c r="H343" s="227"/>
      <c r="O343" s="58"/>
    </row>
    <row r="344" spans="1:15" ht="16" customHeight="1" x14ac:dyDescent="0.2">
      <c r="A344" s="20"/>
      <c r="H344" s="227"/>
      <c r="O344" s="58"/>
    </row>
    <row r="345" spans="1:15" ht="16" customHeight="1" x14ac:dyDescent="0.2">
      <c r="A345" s="20"/>
      <c r="H345" s="227"/>
      <c r="O345" s="58"/>
    </row>
    <row r="346" spans="1:15" ht="16" customHeight="1" x14ac:dyDescent="0.2">
      <c r="A346" s="20"/>
      <c r="H346" s="227"/>
      <c r="O346" s="58"/>
    </row>
    <row r="347" spans="1:15" ht="16" customHeight="1" x14ac:dyDescent="0.2">
      <c r="A347" s="20"/>
      <c r="H347" s="227"/>
      <c r="O347" s="58"/>
    </row>
    <row r="348" spans="1:15" ht="16" customHeight="1" x14ac:dyDescent="0.2">
      <c r="A348" s="20"/>
      <c r="H348" s="227"/>
      <c r="O348" s="58"/>
    </row>
    <row r="349" spans="1:15" ht="16" customHeight="1" x14ac:dyDescent="0.2">
      <c r="A349" s="20"/>
      <c r="H349" s="227"/>
      <c r="O349" s="58"/>
    </row>
    <row r="350" spans="1:15" ht="16" customHeight="1" x14ac:dyDescent="0.2">
      <c r="A350" s="20"/>
      <c r="H350" s="227"/>
      <c r="O350" s="58"/>
    </row>
    <row r="351" spans="1:15" ht="16" customHeight="1" x14ac:dyDescent="0.2">
      <c r="A351" s="20"/>
      <c r="H351" s="227"/>
      <c r="O351" s="58"/>
    </row>
    <row r="352" spans="1:15" ht="16" customHeight="1" x14ac:dyDescent="0.2">
      <c r="A352" s="20"/>
      <c r="H352" s="227"/>
      <c r="O352" s="58"/>
    </row>
    <row r="353" spans="1:15" ht="16" customHeight="1" x14ac:dyDescent="0.2">
      <c r="A353" s="20"/>
      <c r="H353" s="227"/>
      <c r="O353" s="58"/>
    </row>
    <row r="354" spans="1:15" ht="16" customHeight="1" x14ac:dyDescent="0.2">
      <c r="A354" s="20"/>
      <c r="H354" s="227"/>
      <c r="O354" s="58"/>
    </row>
    <row r="355" spans="1:15" ht="16" customHeight="1" x14ac:dyDescent="0.2">
      <c r="A355" s="20"/>
      <c r="H355" s="227"/>
      <c r="O355" s="58"/>
    </row>
    <row r="356" spans="1:15" ht="16" customHeight="1" x14ac:dyDescent="0.2">
      <c r="A356" s="20"/>
      <c r="H356" s="227"/>
      <c r="O356" s="58"/>
    </row>
    <row r="357" spans="1:15" ht="16" customHeight="1" x14ac:dyDescent="0.2">
      <c r="A357" s="20"/>
      <c r="H357" s="227"/>
      <c r="O357" s="58"/>
    </row>
    <row r="358" spans="1:15" ht="16" customHeight="1" x14ac:dyDescent="0.2">
      <c r="A358" s="20"/>
      <c r="H358" s="227"/>
      <c r="O358" s="58"/>
    </row>
    <row r="359" spans="1:15" ht="16" customHeight="1" x14ac:dyDescent="0.2">
      <c r="A359" s="20"/>
      <c r="H359" s="227"/>
      <c r="O359" s="58"/>
    </row>
    <row r="360" spans="1:15" ht="16" customHeight="1" x14ac:dyDescent="0.2">
      <c r="A360" s="20"/>
      <c r="H360" s="227"/>
      <c r="O360" s="58"/>
    </row>
    <row r="361" spans="1:15" ht="16" customHeight="1" x14ac:dyDescent="0.2">
      <c r="A361" s="20"/>
      <c r="H361" s="227"/>
      <c r="O361" s="58"/>
    </row>
    <row r="362" spans="1:15" ht="16" customHeight="1" x14ac:dyDescent="0.2">
      <c r="A362" s="20"/>
      <c r="H362" s="227"/>
      <c r="O362" s="58"/>
    </row>
    <row r="363" spans="1:15" ht="16" customHeight="1" x14ac:dyDescent="0.2">
      <c r="A363" s="20"/>
      <c r="H363" s="227"/>
      <c r="O363" s="58"/>
    </row>
    <row r="364" spans="1:15" ht="16" customHeight="1" x14ac:dyDescent="0.2">
      <c r="A364" s="20"/>
      <c r="H364" s="227"/>
      <c r="O364" s="58"/>
    </row>
    <row r="365" spans="1:15" ht="16" customHeight="1" x14ac:dyDescent="0.2">
      <c r="A365" s="20"/>
      <c r="H365" s="227"/>
      <c r="O365" s="58"/>
    </row>
    <row r="366" spans="1:15" ht="16" customHeight="1" x14ac:dyDescent="0.2">
      <c r="A366" s="20"/>
      <c r="H366" s="227"/>
      <c r="O366" s="58"/>
    </row>
    <row r="367" spans="1:15" ht="16" customHeight="1" x14ac:dyDescent="0.2">
      <c r="A367" s="20"/>
      <c r="H367" s="227"/>
      <c r="O367" s="58"/>
    </row>
    <row r="368" spans="1:15" ht="16" customHeight="1" x14ac:dyDescent="0.2">
      <c r="A368" s="20"/>
      <c r="H368" s="227"/>
      <c r="O368" s="58"/>
    </row>
    <row r="369" spans="1:15" ht="16" customHeight="1" x14ac:dyDescent="0.2">
      <c r="A369" s="20"/>
      <c r="H369" s="227"/>
      <c r="O369" s="58"/>
    </row>
    <row r="370" spans="1:15" ht="16" customHeight="1" x14ac:dyDescent="0.2">
      <c r="A370" s="20"/>
      <c r="H370" s="227"/>
      <c r="O370" s="58"/>
    </row>
    <row r="371" spans="1:15" ht="16" customHeight="1" x14ac:dyDescent="0.2">
      <c r="A371" s="20"/>
      <c r="H371" s="227"/>
      <c r="O371" s="58"/>
    </row>
    <row r="372" spans="1:15" ht="16" customHeight="1" x14ac:dyDescent="0.2">
      <c r="A372" s="20"/>
      <c r="H372" s="227"/>
      <c r="O372" s="58"/>
    </row>
    <row r="373" spans="1:15" ht="16" customHeight="1" x14ac:dyDescent="0.2">
      <c r="A373" s="20"/>
      <c r="H373" s="227"/>
      <c r="O373" s="58"/>
    </row>
    <row r="374" spans="1:15" ht="16" customHeight="1" x14ac:dyDescent="0.2">
      <c r="A374" s="20"/>
      <c r="H374" s="227"/>
      <c r="O374" s="58"/>
    </row>
    <row r="375" spans="1:15" ht="16" customHeight="1" x14ac:dyDescent="0.2">
      <c r="A375" s="20"/>
      <c r="H375" s="227"/>
      <c r="O375" s="58"/>
    </row>
    <row r="376" spans="1:15" ht="16" customHeight="1" x14ac:dyDescent="0.2">
      <c r="A376" s="20"/>
      <c r="H376" s="227"/>
      <c r="O376" s="58"/>
    </row>
    <row r="377" spans="1:15" ht="16" customHeight="1" x14ac:dyDescent="0.2">
      <c r="A377" s="20"/>
      <c r="H377" s="227"/>
      <c r="O377" s="58"/>
    </row>
    <row r="378" spans="1:15" ht="16" customHeight="1" x14ac:dyDescent="0.2">
      <c r="A378" s="20"/>
      <c r="H378" s="227"/>
      <c r="O378" s="58"/>
    </row>
    <row r="379" spans="1:15" ht="16" customHeight="1" x14ac:dyDescent="0.2">
      <c r="A379" s="20"/>
      <c r="H379" s="227"/>
      <c r="O379" s="58"/>
    </row>
    <row r="380" spans="1:15" ht="16" customHeight="1" x14ac:dyDescent="0.2">
      <c r="A380" s="20"/>
      <c r="H380" s="227"/>
      <c r="O380" s="58"/>
    </row>
    <row r="381" spans="1:15" ht="16" customHeight="1" x14ac:dyDescent="0.2">
      <c r="A381" s="20"/>
      <c r="H381" s="227"/>
      <c r="O381" s="58"/>
    </row>
    <row r="382" spans="1:15" ht="16" customHeight="1" x14ac:dyDescent="0.2">
      <c r="A382" s="20"/>
      <c r="H382" s="227"/>
      <c r="O382" s="58"/>
    </row>
    <row r="383" spans="1:15" ht="16" customHeight="1" x14ac:dyDescent="0.2">
      <c r="A383" s="20"/>
      <c r="H383" s="227"/>
      <c r="O383" s="58"/>
    </row>
    <row r="384" spans="1:15" ht="16" customHeight="1" x14ac:dyDescent="0.2">
      <c r="A384" s="20"/>
      <c r="H384" s="227"/>
      <c r="O384" s="58"/>
    </row>
    <row r="385" spans="1:15" ht="16" customHeight="1" x14ac:dyDescent="0.2">
      <c r="A385" s="20"/>
      <c r="H385" s="227"/>
      <c r="O385" s="58"/>
    </row>
    <row r="386" spans="1:15" ht="16" customHeight="1" x14ac:dyDescent="0.2">
      <c r="A386" s="20"/>
      <c r="H386" s="227"/>
      <c r="O386" s="58"/>
    </row>
    <row r="387" spans="1:15" ht="16" customHeight="1" x14ac:dyDescent="0.2">
      <c r="A387" s="20"/>
      <c r="H387" s="227"/>
      <c r="O387" s="58"/>
    </row>
    <row r="388" spans="1:15" ht="16" customHeight="1" x14ac:dyDescent="0.2">
      <c r="A388" s="20"/>
      <c r="H388" s="227"/>
      <c r="O388" s="58"/>
    </row>
    <row r="389" spans="1:15" ht="16" customHeight="1" x14ac:dyDescent="0.2">
      <c r="A389" s="20"/>
      <c r="H389" s="227"/>
      <c r="O389" s="58"/>
    </row>
    <row r="390" spans="1:15" ht="16" customHeight="1" x14ac:dyDescent="0.2">
      <c r="A390" s="20"/>
      <c r="H390" s="227"/>
      <c r="O390" s="58"/>
    </row>
    <row r="391" spans="1:15" ht="16" customHeight="1" x14ac:dyDescent="0.2">
      <c r="A391" s="20"/>
      <c r="H391" s="227"/>
      <c r="O391" s="58"/>
    </row>
    <row r="392" spans="1:15" ht="16" customHeight="1" x14ac:dyDescent="0.2">
      <c r="A392" s="20"/>
      <c r="H392" s="227"/>
      <c r="O392" s="58"/>
    </row>
    <row r="393" spans="1:15" ht="16" customHeight="1" x14ac:dyDescent="0.2">
      <c r="A393" s="20"/>
      <c r="H393" s="227"/>
      <c r="O393" s="58"/>
    </row>
    <row r="394" spans="1:15" ht="16" customHeight="1" x14ac:dyDescent="0.2">
      <c r="A394" s="20"/>
      <c r="H394" s="227"/>
      <c r="O394" s="58"/>
    </row>
    <row r="395" spans="1:15" ht="16" customHeight="1" x14ac:dyDescent="0.2">
      <c r="A395" s="20"/>
      <c r="H395" s="227"/>
      <c r="O395" s="58"/>
    </row>
    <row r="396" spans="1:15" ht="16" customHeight="1" x14ac:dyDescent="0.2">
      <c r="A396" s="20"/>
      <c r="H396" s="227"/>
      <c r="O396" s="58"/>
    </row>
    <row r="397" spans="1:15" ht="16" customHeight="1" x14ac:dyDescent="0.2">
      <c r="A397" s="20"/>
      <c r="H397" s="227"/>
      <c r="O397" s="58"/>
    </row>
    <row r="398" spans="1:15" ht="16" customHeight="1" x14ac:dyDescent="0.2">
      <c r="A398" s="20"/>
      <c r="H398" s="227"/>
      <c r="O398" s="58"/>
    </row>
    <row r="399" spans="1:15" ht="16" customHeight="1" x14ac:dyDescent="0.2">
      <c r="A399" s="20"/>
      <c r="H399" s="227"/>
      <c r="O399" s="58"/>
    </row>
    <row r="400" spans="1:15" ht="16" customHeight="1" x14ac:dyDescent="0.2">
      <c r="A400" s="20"/>
      <c r="H400" s="227"/>
      <c r="O400" s="58"/>
    </row>
    <row r="401" spans="1:15" ht="16" customHeight="1" x14ac:dyDescent="0.2">
      <c r="A401" s="20"/>
      <c r="H401" s="227"/>
      <c r="O401" s="58"/>
    </row>
    <row r="402" spans="1:15" ht="16" customHeight="1" x14ac:dyDescent="0.2">
      <c r="A402" s="20"/>
      <c r="H402" s="227"/>
      <c r="O402" s="58"/>
    </row>
    <row r="403" spans="1:15" ht="16" customHeight="1" x14ac:dyDescent="0.2">
      <c r="A403" s="20"/>
      <c r="H403" s="227"/>
      <c r="O403" s="58"/>
    </row>
    <row r="404" spans="1:15" ht="16" customHeight="1" x14ac:dyDescent="0.2">
      <c r="A404" s="20"/>
      <c r="H404" s="227"/>
      <c r="O404" s="58"/>
    </row>
    <row r="405" spans="1:15" ht="16" customHeight="1" x14ac:dyDescent="0.2">
      <c r="A405" s="20"/>
      <c r="H405" s="227"/>
      <c r="O405" s="58"/>
    </row>
    <row r="406" spans="1:15" ht="16" customHeight="1" x14ac:dyDescent="0.2">
      <c r="A406" s="20"/>
      <c r="H406" s="227"/>
      <c r="O406" s="58"/>
    </row>
    <row r="407" spans="1:15" ht="16" customHeight="1" x14ac:dyDescent="0.2">
      <c r="A407" s="20"/>
      <c r="H407" s="227"/>
      <c r="O407" s="58"/>
    </row>
    <row r="408" spans="1:15" ht="16" customHeight="1" x14ac:dyDescent="0.2">
      <c r="A408" s="20"/>
      <c r="H408" s="227"/>
      <c r="O408" s="58"/>
    </row>
    <row r="409" spans="1:15" ht="16" customHeight="1" x14ac:dyDescent="0.2">
      <c r="A409" s="20"/>
      <c r="H409" s="227"/>
      <c r="O409" s="58"/>
    </row>
    <row r="410" spans="1:15" ht="16" customHeight="1" x14ac:dyDescent="0.2">
      <c r="A410" s="20"/>
      <c r="H410" s="227"/>
      <c r="O410" s="58"/>
    </row>
    <row r="411" spans="1:15" ht="16" customHeight="1" x14ac:dyDescent="0.2">
      <c r="A411" s="20"/>
      <c r="H411" s="227"/>
      <c r="O411" s="58"/>
    </row>
    <row r="412" spans="1:15" ht="16" customHeight="1" x14ac:dyDescent="0.2">
      <c r="A412" s="20"/>
      <c r="H412" s="227"/>
      <c r="O412" s="58"/>
    </row>
    <row r="413" spans="1:15" ht="16" customHeight="1" x14ac:dyDescent="0.2">
      <c r="A413" s="20"/>
      <c r="H413" s="227"/>
      <c r="O413" s="58"/>
    </row>
    <row r="414" spans="1:15" ht="16" customHeight="1" x14ac:dyDescent="0.2">
      <c r="A414" s="20"/>
      <c r="H414" s="227"/>
      <c r="O414" s="58"/>
    </row>
    <row r="415" spans="1:15" ht="16" customHeight="1" x14ac:dyDescent="0.2">
      <c r="A415" s="20"/>
      <c r="H415" s="227"/>
      <c r="O415" s="58"/>
    </row>
    <row r="416" spans="1:15" ht="16" customHeight="1" x14ac:dyDescent="0.2">
      <c r="A416" s="20"/>
      <c r="H416" s="227"/>
      <c r="O416" s="58"/>
    </row>
    <row r="417" spans="1:15" ht="16" customHeight="1" x14ac:dyDescent="0.2">
      <c r="A417" s="20"/>
      <c r="H417" s="227"/>
      <c r="O417" s="58"/>
    </row>
    <row r="418" spans="1:15" ht="16" customHeight="1" x14ac:dyDescent="0.2">
      <c r="A418" s="20"/>
      <c r="H418" s="227"/>
      <c r="O418" s="58"/>
    </row>
    <row r="419" spans="1:15" ht="16" customHeight="1" x14ac:dyDescent="0.2">
      <c r="A419" s="20"/>
      <c r="H419" s="227"/>
      <c r="O419" s="58"/>
    </row>
    <row r="420" spans="1:15" ht="16" customHeight="1" x14ac:dyDescent="0.2">
      <c r="A420" s="20"/>
      <c r="H420" s="227"/>
      <c r="O420" s="58"/>
    </row>
    <row r="421" spans="1:15" ht="16" customHeight="1" x14ac:dyDescent="0.2">
      <c r="A421" s="20"/>
      <c r="H421" s="227"/>
      <c r="O421" s="58"/>
    </row>
    <row r="422" spans="1:15" ht="16" customHeight="1" x14ac:dyDescent="0.2">
      <c r="A422" s="20"/>
      <c r="H422" s="227"/>
      <c r="O422" s="58"/>
    </row>
    <row r="423" spans="1:15" ht="16" customHeight="1" x14ac:dyDescent="0.2">
      <c r="A423" s="20"/>
      <c r="H423" s="227"/>
      <c r="O423" s="58"/>
    </row>
    <row r="424" spans="1:15" ht="16" customHeight="1" x14ac:dyDescent="0.2">
      <c r="A424" s="20"/>
      <c r="H424" s="227"/>
      <c r="O424" s="58"/>
    </row>
    <row r="425" spans="1:15" ht="16" customHeight="1" x14ac:dyDescent="0.2">
      <c r="A425" s="20"/>
      <c r="H425" s="227"/>
      <c r="O425" s="58"/>
    </row>
    <row r="426" spans="1:15" ht="16" customHeight="1" x14ac:dyDescent="0.2">
      <c r="A426" s="20"/>
      <c r="H426" s="227"/>
      <c r="O426" s="58"/>
    </row>
    <row r="427" spans="1:15" ht="16" customHeight="1" x14ac:dyDescent="0.2">
      <c r="A427" s="20"/>
      <c r="H427" s="227"/>
      <c r="O427" s="58"/>
    </row>
    <row r="428" spans="1:15" ht="16" customHeight="1" x14ac:dyDescent="0.2">
      <c r="A428" s="20"/>
      <c r="H428" s="227"/>
      <c r="O428" s="58"/>
    </row>
    <row r="429" spans="1:15" ht="16" customHeight="1" x14ac:dyDescent="0.2">
      <c r="A429" s="20"/>
      <c r="H429" s="227"/>
      <c r="O429" s="58"/>
    </row>
    <row r="430" spans="1:15" ht="16" customHeight="1" x14ac:dyDescent="0.2">
      <c r="A430" s="20"/>
      <c r="H430" s="227"/>
      <c r="O430" s="58"/>
    </row>
    <row r="431" spans="1:15" ht="16" customHeight="1" x14ac:dyDescent="0.2">
      <c r="A431" s="20"/>
      <c r="H431" s="227"/>
      <c r="O431" s="58"/>
    </row>
    <row r="432" spans="1:15" ht="16" customHeight="1" x14ac:dyDescent="0.2">
      <c r="A432" s="20"/>
      <c r="H432" s="227"/>
      <c r="O432" s="58"/>
    </row>
    <row r="433" spans="1:15" ht="16" customHeight="1" x14ac:dyDescent="0.2">
      <c r="A433" s="20"/>
      <c r="H433" s="227"/>
      <c r="O433" s="58"/>
    </row>
    <row r="434" spans="1:15" ht="16" customHeight="1" x14ac:dyDescent="0.2">
      <c r="A434" s="20"/>
      <c r="H434" s="227"/>
      <c r="O434" s="58"/>
    </row>
    <row r="435" spans="1:15" ht="16" customHeight="1" x14ac:dyDescent="0.2">
      <c r="A435" s="20"/>
      <c r="H435" s="227"/>
      <c r="O435" s="58"/>
    </row>
    <row r="436" spans="1:15" ht="16" customHeight="1" x14ac:dyDescent="0.2">
      <c r="A436" s="20"/>
      <c r="H436" s="227"/>
      <c r="O436" s="58"/>
    </row>
    <row r="437" spans="1:15" ht="16" customHeight="1" x14ac:dyDescent="0.2">
      <c r="A437" s="20"/>
      <c r="H437" s="227"/>
      <c r="O437" s="58"/>
    </row>
    <row r="438" spans="1:15" ht="16" customHeight="1" x14ac:dyDescent="0.2">
      <c r="A438" s="20"/>
      <c r="H438" s="227"/>
      <c r="O438" s="58"/>
    </row>
    <row r="439" spans="1:15" ht="16" customHeight="1" x14ac:dyDescent="0.2">
      <c r="A439" s="20"/>
      <c r="H439" s="227"/>
      <c r="O439" s="58"/>
    </row>
    <row r="440" spans="1:15" ht="16" customHeight="1" x14ac:dyDescent="0.2">
      <c r="A440" s="20"/>
      <c r="H440" s="227"/>
      <c r="O440" s="58"/>
    </row>
    <row r="441" spans="1:15" ht="16" customHeight="1" x14ac:dyDescent="0.2">
      <c r="A441" s="20"/>
      <c r="H441" s="227"/>
      <c r="O441" s="58"/>
    </row>
    <row r="442" spans="1:15" ht="16" customHeight="1" x14ac:dyDescent="0.2">
      <c r="A442" s="20"/>
      <c r="H442" s="227"/>
      <c r="O442" s="58"/>
    </row>
    <row r="443" spans="1:15" ht="16" customHeight="1" x14ac:dyDescent="0.2">
      <c r="A443" s="20"/>
      <c r="H443" s="227"/>
      <c r="O443" s="58"/>
    </row>
    <row r="444" spans="1:15" ht="16" customHeight="1" x14ac:dyDescent="0.2">
      <c r="A444" s="20"/>
      <c r="H444" s="227"/>
      <c r="O444" s="58"/>
    </row>
    <row r="445" spans="1:15" ht="16" customHeight="1" x14ac:dyDescent="0.2">
      <c r="A445" s="20"/>
      <c r="H445" s="227"/>
      <c r="O445" s="58"/>
    </row>
    <row r="446" spans="1:15" ht="16" customHeight="1" x14ac:dyDescent="0.2">
      <c r="A446" s="20"/>
      <c r="H446" s="227"/>
      <c r="O446" s="58"/>
    </row>
    <row r="447" spans="1:15" ht="16" customHeight="1" x14ac:dyDescent="0.2">
      <c r="A447" s="20"/>
      <c r="H447" s="227"/>
      <c r="O447" s="58"/>
    </row>
    <row r="448" spans="1:15" ht="16" customHeight="1" x14ac:dyDescent="0.2">
      <c r="A448" s="20"/>
      <c r="H448" s="227"/>
      <c r="O448" s="58"/>
    </row>
    <row r="449" spans="1:15" ht="16" customHeight="1" x14ac:dyDescent="0.2">
      <c r="A449" s="20"/>
      <c r="H449" s="227"/>
      <c r="O449" s="58"/>
    </row>
    <row r="450" spans="1:15" ht="16" customHeight="1" x14ac:dyDescent="0.2">
      <c r="A450" s="20"/>
      <c r="H450" s="227"/>
      <c r="O450" s="58"/>
    </row>
    <row r="451" spans="1:15" ht="16" customHeight="1" x14ac:dyDescent="0.2">
      <c r="A451" s="20"/>
      <c r="H451" s="227"/>
      <c r="O451" s="58"/>
    </row>
    <row r="452" spans="1:15" ht="16" customHeight="1" x14ac:dyDescent="0.2">
      <c r="A452" s="20"/>
      <c r="H452" s="227"/>
      <c r="O452" s="58"/>
    </row>
    <row r="453" spans="1:15" ht="16" customHeight="1" x14ac:dyDescent="0.2">
      <c r="A453" s="20"/>
      <c r="H453" s="227"/>
      <c r="O453" s="58"/>
    </row>
    <row r="454" spans="1:15" ht="16" customHeight="1" x14ac:dyDescent="0.2">
      <c r="A454" s="20"/>
      <c r="H454" s="227"/>
      <c r="O454" s="58"/>
    </row>
    <row r="455" spans="1:15" ht="16" customHeight="1" x14ac:dyDescent="0.2">
      <c r="A455" s="20"/>
      <c r="H455" s="227"/>
      <c r="O455" s="58"/>
    </row>
    <row r="456" spans="1:15" ht="16" customHeight="1" x14ac:dyDescent="0.2">
      <c r="A456" s="20"/>
      <c r="H456" s="227"/>
      <c r="O456" s="58"/>
    </row>
    <row r="457" spans="1:15" ht="16" customHeight="1" x14ac:dyDescent="0.2">
      <c r="A457" s="20"/>
      <c r="H457" s="227"/>
      <c r="O457" s="58"/>
    </row>
    <row r="458" spans="1:15" ht="16" customHeight="1" x14ac:dyDescent="0.2">
      <c r="A458" s="20"/>
      <c r="H458" s="227"/>
      <c r="O458" s="58"/>
    </row>
    <row r="459" spans="1:15" ht="16" customHeight="1" x14ac:dyDescent="0.2">
      <c r="A459" s="20"/>
      <c r="H459" s="227"/>
      <c r="O459" s="58"/>
    </row>
    <row r="460" spans="1:15" ht="16" customHeight="1" x14ac:dyDescent="0.2">
      <c r="A460" s="20"/>
      <c r="H460" s="227"/>
      <c r="O460" s="58"/>
    </row>
    <row r="461" spans="1:15" ht="16" customHeight="1" x14ac:dyDescent="0.2">
      <c r="A461" s="20"/>
      <c r="H461" s="227"/>
      <c r="O461" s="58"/>
    </row>
    <row r="462" spans="1:15" ht="16" customHeight="1" x14ac:dyDescent="0.2">
      <c r="A462" s="20"/>
      <c r="H462" s="227"/>
      <c r="O462" s="58"/>
    </row>
    <row r="463" spans="1:15" ht="16" customHeight="1" x14ac:dyDescent="0.2">
      <c r="A463" s="20"/>
      <c r="H463" s="227"/>
      <c r="O463" s="58"/>
    </row>
    <row r="464" spans="1:15" ht="16" customHeight="1" x14ac:dyDescent="0.2">
      <c r="A464" s="20"/>
      <c r="H464" s="227"/>
      <c r="O464" s="58"/>
    </row>
    <row r="465" spans="1:15" ht="16" customHeight="1" x14ac:dyDescent="0.2">
      <c r="A465" s="20"/>
      <c r="H465" s="227"/>
      <c r="O465" s="58"/>
    </row>
    <row r="466" spans="1:15" ht="16" customHeight="1" x14ac:dyDescent="0.2">
      <c r="A466" s="20"/>
      <c r="H466" s="227"/>
      <c r="O466" s="58"/>
    </row>
    <row r="467" spans="1:15" ht="16" customHeight="1" x14ac:dyDescent="0.2">
      <c r="A467" s="20"/>
      <c r="H467" s="227"/>
      <c r="O467" s="58"/>
    </row>
    <row r="468" spans="1:15" ht="16" customHeight="1" x14ac:dyDescent="0.2">
      <c r="A468" s="20"/>
      <c r="H468" s="227"/>
      <c r="O468" s="58"/>
    </row>
    <row r="469" spans="1:15" ht="16" customHeight="1" x14ac:dyDescent="0.2">
      <c r="A469" s="20"/>
      <c r="H469" s="227"/>
      <c r="O469" s="58"/>
    </row>
    <row r="470" spans="1:15" ht="16" customHeight="1" x14ac:dyDescent="0.2">
      <c r="A470" s="20"/>
      <c r="H470" s="227"/>
      <c r="O470" s="58"/>
    </row>
    <row r="471" spans="1:15" ht="16" customHeight="1" x14ac:dyDescent="0.2">
      <c r="A471" s="20"/>
      <c r="H471" s="227"/>
      <c r="O471" s="58"/>
    </row>
    <row r="472" spans="1:15" ht="16" customHeight="1" x14ac:dyDescent="0.2">
      <c r="A472" s="20"/>
      <c r="H472" s="227"/>
      <c r="O472" s="58"/>
    </row>
    <row r="473" spans="1:15" ht="16" customHeight="1" x14ac:dyDescent="0.2">
      <c r="A473" s="20"/>
      <c r="H473" s="227"/>
      <c r="O473" s="58"/>
    </row>
    <row r="474" spans="1:15" ht="16" customHeight="1" x14ac:dyDescent="0.2">
      <c r="A474" s="20"/>
      <c r="H474" s="227"/>
      <c r="O474" s="58"/>
    </row>
    <row r="475" spans="1:15" ht="16" customHeight="1" x14ac:dyDescent="0.2">
      <c r="A475" s="20"/>
      <c r="H475" s="227"/>
      <c r="O475" s="58"/>
    </row>
    <row r="476" spans="1:15" ht="16" customHeight="1" x14ac:dyDescent="0.2">
      <c r="A476" s="20"/>
      <c r="H476" s="227"/>
      <c r="O476" s="58"/>
    </row>
    <row r="477" spans="1:15" ht="16" customHeight="1" x14ac:dyDescent="0.2">
      <c r="A477" s="20"/>
      <c r="H477" s="227"/>
      <c r="O477" s="58"/>
    </row>
    <row r="478" spans="1:15" ht="16" customHeight="1" x14ac:dyDescent="0.2">
      <c r="A478" s="20"/>
      <c r="H478" s="227"/>
      <c r="O478" s="58"/>
    </row>
    <row r="479" spans="1:15" ht="16" customHeight="1" x14ac:dyDescent="0.2">
      <c r="A479" s="20"/>
      <c r="H479" s="227"/>
      <c r="O479" s="58"/>
    </row>
    <row r="480" spans="1:15" ht="16" customHeight="1" x14ac:dyDescent="0.2">
      <c r="A480" s="20"/>
      <c r="H480" s="227"/>
      <c r="O480" s="58"/>
    </row>
    <row r="481" spans="1:15" ht="16" customHeight="1" x14ac:dyDescent="0.2">
      <c r="A481" s="20"/>
      <c r="H481" s="227"/>
      <c r="O481" s="58"/>
    </row>
    <row r="482" spans="1:15" ht="16" customHeight="1" x14ac:dyDescent="0.2">
      <c r="A482" s="20"/>
      <c r="H482" s="227"/>
      <c r="O482" s="58"/>
    </row>
    <row r="483" spans="1:15" ht="16" customHeight="1" x14ac:dyDescent="0.2">
      <c r="A483" s="20"/>
      <c r="H483" s="227"/>
      <c r="O483" s="58"/>
    </row>
    <row r="484" spans="1:15" ht="16" customHeight="1" x14ac:dyDescent="0.2">
      <c r="A484" s="20"/>
      <c r="H484" s="227"/>
      <c r="O484" s="58"/>
    </row>
    <row r="485" spans="1:15" ht="16" customHeight="1" x14ac:dyDescent="0.2">
      <c r="A485" s="20"/>
      <c r="H485" s="227"/>
      <c r="O485" s="58"/>
    </row>
    <row r="486" spans="1:15" ht="16" customHeight="1" x14ac:dyDescent="0.2">
      <c r="A486" s="20"/>
      <c r="H486" s="227"/>
      <c r="O486" s="58"/>
    </row>
    <row r="487" spans="1:15" ht="16" customHeight="1" x14ac:dyDescent="0.2">
      <c r="A487" s="20"/>
      <c r="H487" s="227"/>
      <c r="O487" s="58"/>
    </row>
    <row r="488" spans="1:15" ht="16" customHeight="1" x14ac:dyDescent="0.2">
      <c r="A488" s="20"/>
      <c r="H488" s="227"/>
      <c r="O488" s="58"/>
    </row>
    <row r="489" spans="1:15" ht="16" customHeight="1" x14ac:dyDescent="0.2">
      <c r="A489" s="20"/>
      <c r="H489" s="227"/>
      <c r="O489" s="58"/>
    </row>
    <row r="490" spans="1:15" ht="16" customHeight="1" x14ac:dyDescent="0.2">
      <c r="A490" s="20"/>
      <c r="H490" s="227"/>
      <c r="O490" s="58"/>
    </row>
    <row r="491" spans="1:15" ht="16" customHeight="1" x14ac:dyDescent="0.2">
      <c r="A491" s="20"/>
      <c r="H491" s="227"/>
      <c r="O491" s="58"/>
    </row>
    <row r="492" spans="1:15" ht="16" customHeight="1" x14ac:dyDescent="0.2">
      <c r="A492" s="20"/>
      <c r="H492" s="227"/>
      <c r="O492" s="58"/>
    </row>
    <row r="493" spans="1:15" ht="16" customHeight="1" x14ac:dyDescent="0.2">
      <c r="A493" s="20"/>
      <c r="H493" s="227"/>
      <c r="O493" s="58"/>
    </row>
    <row r="494" spans="1:15" ht="16" customHeight="1" x14ac:dyDescent="0.2">
      <c r="A494" s="20"/>
      <c r="H494" s="227"/>
      <c r="O494" s="58"/>
    </row>
    <row r="495" spans="1:15" ht="16" customHeight="1" x14ac:dyDescent="0.2">
      <c r="A495" s="20"/>
      <c r="H495" s="227"/>
      <c r="O495" s="58"/>
    </row>
    <row r="496" spans="1:15" ht="16" customHeight="1" x14ac:dyDescent="0.2">
      <c r="A496" s="20"/>
      <c r="H496" s="227"/>
      <c r="O496" s="58"/>
    </row>
    <row r="497" spans="1:15" ht="16" customHeight="1" x14ac:dyDescent="0.2">
      <c r="A497" s="20"/>
      <c r="H497" s="227"/>
      <c r="O497" s="58"/>
    </row>
    <row r="498" spans="1:15" ht="16" customHeight="1" x14ac:dyDescent="0.2">
      <c r="A498" s="20"/>
      <c r="H498" s="227"/>
      <c r="O498" s="58"/>
    </row>
    <row r="499" spans="1:15" ht="16" customHeight="1" x14ac:dyDescent="0.2">
      <c r="A499" s="20"/>
      <c r="H499" s="227"/>
      <c r="O499" s="58"/>
    </row>
    <row r="500" spans="1:15" ht="16" customHeight="1" x14ac:dyDescent="0.2">
      <c r="A500" s="20"/>
      <c r="H500" s="227"/>
      <c r="O500" s="58"/>
    </row>
    <row r="501" spans="1:15" ht="16" customHeight="1" x14ac:dyDescent="0.2">
      <c r="A501" s="20"/>
      <c r="H501" s="227"/>
      <c r="O501" s="58"/>
    </row>
    <row r="502" spans="1:15" ht="16" customHeight="1" x14ac:dyDescent="0.2">
      <c r="A502" s="20"/>
      <c r="H502" s="227"/>
      <c r="O502" s="58"/>
    </row>
    <row r="503" spans="1:15" ht="16" customHeight="1" x14ac:dyDescent="0.2">
      <c r="A503" s="20"/>
      <c r="H503" s="227"/>
      <c r="O503" s="58"/>
    </row>
    <row r="504" spans="1:15" ht="16" customHeight="1" x14ac:dyDescent="0.2">
      <c r="A504" s="20"/>
      <c r="H504" s="227"/>
      <c r="O504" s="58"/>
    </row>
    <row r="505" spans="1:15" ht="16" customHeight="1" x14ac:dyDescent="0.2">
      <c r="A505" s="20"/>
      <c r="H505" s="227"/>
      <c r="O505" s="58"/>
    </row>
    <row r="506" spans="1:15" ht="16" customHeight="1" x14ac:dyDescent="0.2">
      <c r="A506" s="20"/>
      <c r="H506" s="227"/>
      <c r="O506" s="58"/>
    </row>
    <row r="507" spans="1:15" ht="16" customHeight="1" x14ac:dyDescent="0.2">
      <c r="A507" s="20"/>
      <c r="H507" s="227"/>
      <c r="O507" s="58"/>
    </row>
    <row r="508" spans="1:15" ht="16" customHeight="1" x14ac:dyDescent="0.2">
      <c r="A508" s="20"/>
      <c r="H508" s="227"/>
      <c r="O508" s="58"/>
    </row>
    <row r="509" spans="1:15" ht="16" customHeight="1" x14ac:dyDescent="0.2">
      <c r="A509" s="20"/>
      <c r="H509" s="227"/>
      <c r="O509" s="58"/>
    </row>
    <row r="510" spans="1:15" ht="16" customHeight="1" x14ac:dyDescent="0.2">
      <c r="A510" s="20"/>
      <c r="H510" s="227"/>
      <c r="O510" s="58"/>
    </row>
    <row r="511" spans="1:15" ht="16" customHeight="1" x14ac:dyDescent="0.2">
      <c r="A511" s="20"/>
      <c r="H511" s="227"/>
      <c r="O511" s="58"/>
    </row>
    <row r="512" spans="1:15" ht="16" customHeight="1" x14ac:dyDescent="0.2">
      <c r="A512" s="20"/>
      <c r="H512" s="227"/>
      <c r="O512" s="58"/>
    </row>
    <row r="513" spans="1:15" ht="16" customHeight="1" x14ac:dyDescent="0.2">
      <c r="A513" s="20"/>
      <c r="H513" s="227"/>
      <c r="O513" s="58"/>
    </row>
    <row r="514" spans="1:15" ht="16" customHeight="1" x14ac:dyDescent="0.2">
      <c r="A514" s="20"/>
      <c r="H514" s="227"/>
      <c r="O514" s="58"/>
    </row>
    <row r="515" spans="1:15" ht="16" customHeight="1" x14ac:dyDescent="0.2">
      <c r="A515" s="20"/>
      <c r="H515" s="227"/>
      <c r="O515" s="58"/>
    </row>
    <row r="516" spans="1:15" ht="16" customHeight="1" x14ac:dyDescent="0.2">
      <c r="A516" s="20"/>
      <c r="H516" s="227"/>
      <c r="O516" s="58"/>
    </row>
    <row r="517" spans="1:15" ht="16" customHeight="1" x14ac:dyDescent="0.2">
      <c r="A517" s="20"/>
      <c r="H517" s="227"/>
      <c r="O517" s="58"/>
    </row>
    <row r="518" spans="1:15" ht="16" customHeight="1" x14ac:dyDescent="0.2">
      <c r="A518" s="20"/>
      <c r="H518" s="227"/>
      <c r="O518" s="58"/>
    </row>
    <row r="519" spans="1:15" ht="16" customHeight="1" x14ac:dyDescent="0.2">
      <c r="A519" s="20"/>
      <c r="H519" s="227"/>
      <c r="O519" s="58"/>
    </row>
    <row r="520" spans="1:15" ht="16" customHeight="1" x14ac:dyDescent="0.2">
      <c r="A520" s="20"/>
      <c r="H520" s="227"/>
      <c r="O520" s="58"/>
    </row>
    <row r="521" spans="1:15" ht="16" customHeight="1" x14ac:dyDescent="0.2">
      <c r="A521" s="20"/>
      <c r="H521" s="227"/>
      <c r="O521" s="58"/>
    </row>
    <row r="522" spans="1:15" ht="16" customHeight="1" x14ac:dyDescent="0.2">
      <c r="A522" s="20"/>
      <c r="H522" s="227"/>
      <c r="O522" s="58"/>
    </row>
    <row r="523" spans="1:15" ht="16" customHeight="1" x14ac:dyDescent="0.2">
      <c r="A523" s="20"/>
      <c r="H523" s="227"/>
      <c r="O523" s="58"/>
    </row>
    <row r="524" spans="1:15" ht="16" customHeight="1" x14ac:dyDescent="0.2">
      <c r="A524" s="20"/>
      <c r="H524" s="227"/>
      <c r="O524" s="58"/>
    </row>
    <row r="525" spans="1:15" ht="16" customHeight="1" x14ac:dyDescent="0.2">
      <c r="A525" s="20"/>
      <c r="H525" s="227"/>
      <c r="O525" s="58"/>
    </row>
    <row r="526" spans="1:15" ht="16" customHeight="1" x14ac:dyDescent="0.2">
      <c r="A526" s="20"/>
      <c r="H526" s="227"/>
      <c r="O526" s="58"/>
    </row>
    <row r="527" spans="1:15" ht="16" customHeight="1" x14ac:dyDescent="0.2">
      <c r="A527" s="20"/>
      <c r="H527" s="227"/>
      <c r="O527" s="58"/>
    </row>
    <row r="528" spans="1:15" ht="16" customHeight="1" x14ac:dyDescent="0.2">
      <c r="A528" s="20"/>
      <c r="H528" s="227"/>
      <c r="O528" s="58"/>
    </row>
    <row r="529" spans="1:15" ht="16" customHeight="1" x14ac:dyDescent="0.2">
      <c r="A529" s="20"/>
      <c r="H529" s="227"/>
      <c r="O529" s="58"/>
    </row>
    <row r="530" spans="1:15" ht="16" customHeight="1" x14ac:dyDescent="0.2">
      <c r="A530" s="20"/>
      <c r="H530" s="227"/>
      <c r="O530" s="58"/>
    </row>
    <row r="531" spans="1:15" ht="16" customHeight="1" x14ac:dyDescent="0.2">
      <c r="A531" s="20"/>
      <c r="H531" s="227"/>
      <c r="O531" s="58"/>
    </row>
    <row r="532" spans="1:15" ht="16" customHeight="1" x14ac:dyDescent="0.2">
      <c r="A532" s="20"/>
      <c r="H532" s="227"/>
      <c r="O532" s="58"/>
    </row>
    <row r="533" spans="1:15" ht="16" customHeight="1" x14ac:dyDescent="0.2">
      <c r="A533" s="20"/>
      <c r="H533" s="227"/>
      <c r="O533" s="58"/>
    </row>
    <row r="534" spans="1:15" ht="16" customHeight="1" x14ac:dyDescent="0.2">
      <c r="A534" s="20"/>
      <c r="H534" s="227"/>
      <c r="O534" s="58"/>
    </row>
    <row r="535" spans="1:15" ht="16" customHeight="1" x14ac:dyDescent="0.2">
      <c r="A535" s="20"/>
      <c r="H535" s="227"/>
      <c r="O535" s="58"/>
    </row>
    <row r="536" spans="1:15" ht="16" customHeight="1" x14ac:dyDescent="0.2">
      <c r="A536" s="20"/>
      <c r="H536" s="227"/>
      <c r="O536" s="58"/>
    </row>
    <row r="537" spans="1:15" ht="16" customHeight="1" x14ac:dyDescent="0.2">
      <c r="A537" s="20"/>
      <c r="H537" s="227"/>
      <c r="O537" s="58"/>
    </row>
    <row r="538" spans="1:15" ht="16" customHeight="1" x14ac:dyDescent="0.2">
      <c r="A538" s="20"/>
      <c r="H538" s="227"/>
      <c r="O538" s="58"/>
    </row>
    <row r="539" spans="1:15" ht="16" customHeight="1" x14ac:dyDescent="0.2">
      <c r="A539" s="20"/>
      <c r="H539" s="227"/>
      <c r="O539" s="58"/>
    </row>
    <row r="540" spans="1:15" ht="16" customHeight="1" x14ac:dyDescent="0.2">
      <c r="A540" s="20"/>
      <c r="H540" s="227"/>
      <c r="O540" s="58"/>
    </row>
    <row r="541" spans="1:15" ht="16" customHeight="1" x14ac:dyDescent="0.2">
      <c r="A541" s="20"/>
      <c r="H541" s="227"/>
      <c r="O541" s="58"/>
    </row>
    <row r="542" spans="1:15" ht="16" customHeight="1" x14ac:dyDescent="0.2">
      <c r="A542" s="20"/>
      <c r="H542" s="227"/>
      <c r="O542" s="58"/>
    </row>
    <row r="543" spans="1:15" ht="16" customHeight="1" x14ac:dyDescent="0.2">
      <c r="A543" s="20"/>
      <c r="H543" s="227"/>
      <c r="O543" s="58"/>
    </row>
    <row r="544" spans="1:15" ht="16" customHeight="1" x14ac:dyDescent="0.2">
      <c r="A544" s="20"/>
      <c r="H544" s="227"/>
      <c r="O544" s="58"/>
    </row>
    <row r="545" spans="1:15" ht="16" customHeight="1" x14ac:dyDescent="0.2">
      <c r="A545" s="20"/>
      <c r="H545" s="227"/>
      <c r="O545" s="58"/>
    </row>
    <row r="546" spans="1:15" ht="16" customHeight="1" x14ac:dyDescent="0.2">
      <c r="A546" s="20"/>
      <c r="H546" s="227"/>
      <c r="O546" s="58"/>
    </row>
    <row r="547" spans="1:15" ht="16" customHeight="1" x14ac:dyDescent="0.2">
      <c r="A547" s="20"/>
      <c r="H547" s="227"/>
      <c r="O547" s="58"/>
    </row>
    <row r="548" spans="1:15" ht="16" customHeight="1" x14ac:dyDescent="0.2">
      <c r="A548" s="20"/>
      <c r="H548" s="227"/>
      <c r="O548" s="58"/>
    </row>
    <row r="549" spans="1:15" ht="16" customHeight="1" x14ac:dyDescent="0.2">
      <c r="A549" s="20"/>
      <c r="H549" s="227"/>
      <c r="O549" s="58"/>
    </row>
    <row r="550" spans="1:15" ht="16" customHeight="1" x14ac:dyDescent="0.2">
      <c r="A550" s="20"/>
      <c r="H550" s="227"/>
      <c r="O550" s="58"/>
    </row>
    <row r="551" spans="1:15" ht="16" customHeight="1" x14ac:dyDescent="0.2">
      <c r="A551" s="20"/>
      <c r="H551" s="227"/>
      <c r="O551" s="58"/>
    </row>
    <row r="552" spans="1:15" ht="16" customHeight="1" x14ac:dyDescent="0.2">
      <c r="A552" s="20"/>
      <c r="H552" s="227"/>
      <c r="O552" s="58"/>
    </row>
    <row r="553" spans="1:15" ht="16" customHeight="1" x14ac:dyDescent="0.2">
      <c r="A553" s="20"/>
      <c r="H553" s="227"/>
      <c r="O553" s="58"/>
    </row>
    <row r="554" spans="1:15" ht="16" customHeight="1" x14ac:dyDescent="0.2">
      <c r="A554" s="20"/>
      <c r="H554" s="227"/>
      <c r="O554" s="58"/>
    </row>
    <row r="555" spans="1:15" ht="16" customHeight="1" x14ac:dyDescent="0.2">
      <c r="A555" s="20"/>
      <c r="H555" s="227"/>
      <c r="O555" s="58"/>
    </row>
    <row r="556" spans="1:15" ht="16" customHeight="1" x14ac:dyDescent="0.2">
      <c r="A556" s="20"/>
      <c r="H556" s="227"/>
      <c r="O556" s="58"/>
    </row>
    <row r="557" spans="1:15" ht="16" customHeight="1" x14ac:dyDescent="0.2">
      <c r="A557" s="20"/>
      <c r="H557" s="227"/>
      <c r="O557" s="58"/>
    </row>
    <row r="558" spans="1:15" ht="16" customHeight="1" x14ac:dyDescent="0.2">
      <c r="A558" s="20"/>
      <c r="H558" s="227"/>
      <c r="O558" s="58"/>
    </row>
    <row r="559" spans="1:15" ht="16" customHeight="1" x14ac:dyDescent="0.2">
      <c r="A559" s="20"/>
      <c r="H559" s="227"/>
      <c r="O559" s="58"/>
    </row>
    <row r="560" spans="1:15" ht="16" customHeight="1" x14ac:dyDescent="0.2">
      <c r="A560" s="20"/>
      <c r="H560" s="227"/>
      <c r="O560" s="58"/>
    </row>
    <row r="561" spans="1:15" ht="16" customHeight="1" x14ac:dyDescent="0.2">
      <c r="A561" s="20"/>
      <c r="H561" s="227"/>
      <c r="O561" s="58"/>
    </row>
    <row r="562" spans="1:15" ht="16" customHeight="1" x14ac:dyDescent="0.2">
      <c r="A562" s="20"/>
      <c r="H562" s="227"/>
      <c r="O562" s="58"/>
    </row>
    <row r="563" spans="1:15" ht="16" customHeight="1" x14ac:dyDescent="0.2">
      <c r="A563" s="20"/>
      <c r="H563" s="227"/>
      <c r="O563" s="58"/>
    </row>
    <row r="564" spans="1:15" ht="16" customHeight="1" x14ac:dyDescent="0.2">
      <c r="A564" s="20"/>
      <c r="H564" s="227"/>
      <c r="O564" s="58"/>
    </row>
    <row r="565" spans="1:15" ht="16" customHeight="1" x14ac:dyDescent="0.2">
      <c r="A565" s="20"/>
      <c r="H565" s="227"/>
      <c r="O565" s="58"/>
    </row>
    <row r="566" spans="1:15" ht="16" customHeight="1" x14ac:dyDescent="0.2">
      <c r="A566" s="20"/>
      <c r="H566" s="227"/>
      <c r="O566" s="58"/>
    </row>
    <row r="567" spans="1:15" ht="16" customHeight="1" x14ac:dyDescent="0.2">
      <c r="A567" s="20"/>
      <c r="H567" s="227"/>
      <c r="O567" s="58"/>
    </row>
    <row r="568" spans="1:15" ht="16" customHeight="1" x14ac:dyDescent="0.2">
      <c r="A568" s="20"/>
      <c r="H568" s="227"/>
      <c r="O568" s="58"/>
    </row>
    <row r="569" spans="1:15" ht="16" customHeight="1" x14ac:dyDescent="0.2">
      <c r="A569" s="20"/>
      <c r="H569" s="227"/>
      <c r="O569" s="58"/>
    </row>
    <row r="570" spans="1:15" ht="16" customHeight="1" x14ac:dyDescent="0.2">
      <c r="A570" s="20"/>
      <c r="H570" s="227"/>
      <c r="O570" s="58"/>
    </row>
    <row r="571" spans="1:15" ht="16" customHeight="1" x14ac:dyDescent="0.2">
      <c r="A571" s="20"/>
      <c r="H571" s="227"/>
      <c r="O571" s="58"/>
    </row>
    <row r="572" spans="1:15" ht="16" customHeight="1" x14ac:dyDescent="0.2">
      <c r="A572" s="20"/>
      <c r="H572" s="227"/>
      <c r="O572" s="58"/>
    </row>
    <row r="573" spans="1:15" ht="16" customHeight="1" x14ac:dyDescent="0.2">
      <c r="A573" s="20"/>
      <c r="H573" s="227"/>
      <c r="O573" s="58"/>
    </row>
    <row r="574" spans="1:15" ht="16" customHeight="1" x14ac:dyDescent="0.2">
      <c r="A574" s="20"/>
      <c r="H574" s="227"/>
      <c r="O574" s="58"/>
    </row>
    <row r="575" spans="1:15" ht="16" customHeight="1" x14ac:dyDescent="0.2">
      <c r="A575" s="20"/>
      <c r="H575" s="227"/>
      <c r="O575" s="58"/>
    </row>
    <row r="576" spans="1:15" ht="16" customHeight="1" x14ac:dyDescent="0.2">
      <c r="A576" s="20"/>
      <c r="H576" s="227"/>
      <c r="O576" s="58"/>
    </row>
    <row r="577" spans="1:15" ht="16" customHeight="1" x14ac:dyDescent="0.2">
      <c r="A577" s="20"/>
      <c r="H577" s="227"/>
      <c r="O577" s="58"/>
    </row>
    <row r="578" spans="1:15" ht="16" customHeight="1" x14ac:dyDescent="0.2">
      <c r="A578" s="20"/>
      <c r="H578" s="227"/>
      <c r="O578" s="58"/>
    </row>
    <row r="579" spans="1:15" ht="16" customHeight="1" x14ac:dyDescent="0.2">
      <c r="A579" s="20"/>
      <c r="H579" s="227"/>
      <c r="O579" s="58"/>
    </row>
    <row r="580" spans="1:15" ht="16" customHeight="1" x14ac:dyDescent="0.2">
      <c r="A580" s="20"/>
      <c r="H580" s="227"/>
      <c r="O580" s="58"/>
    </row>
    <row r="581" spans="1:15" ht="16" customHeight="1" x14ac:dyDescent="0.2">
      <c r="A581" s="20"/>
      <c r="H581" s="227"/>
      <c r="O581" s="58"/>
    </row>
    <row r="582" spans="1:15" ht="16" customHeight="1" x14ac:dyDescent="0.2">
      <c r="A582" s="20"/>
      <c r="H582" s="227"/>
      <c r="O582" s="58"/>
    </row>
    <row r="583" spans="1:15" ht="16" customHeight="1" x14ac:dyDescent="0.2">
      <c r="A583" s="20"/>
      <c r="H583" s="227"/>
      <c r="O583" s="58"/>
    </row>
    <row r="584" spans="1:15" ht="16" customHeight="1" x14ac:dyDescent="0.2">
      <c r="A584" s="20"/>
      <c r="H584" s="227"/>
      <c r="O584" s="58"/>
    </row>
    <row r="585" spans="1:15" ht="16" customHeight="1" x14ac:dyDescent="0.2">
      <c r="A585" s="20"/>
      <c r="H585" s="227"/>
      <c r="O585" s="58"/>
    </row>
    <row r="586" spans="1:15" ht="16" customHeight="1" x14ac:dyDescent="0.2">
      <c r="A586" s="20"/>
      <c r="H586" s="227"/>
      <c r="O586" s="58"/>
    </row>
    <row r="587" spans="1:15" ht="16" customHeight="1" x14ac:dyDescent="0.2">
      <c r="A587" s="20"/>
      <c r="H587" s="227"/>
      <c r="O587" s="58"/>
    </row>
    <row r="588" spans="1:15" ht="16" customHeight="1" x14ac:dyDescent="0.2">
      <c r="A588" s="20"/>
      <c r="H588" s="227"/>
      <c r="O588" s="58"/>
    </row>
    <row r="589" spans="1:15" ht="16" customHeight="1" x14ac:dyDescent="0.2">
      <c r="A589" s="20"/>
      <c r="H589" s="227"/>
      <c r="O589" s="58"/>
    </row>
    <row r="590" spans="1:15" ht="16" customHeight="1" x14ac:dyDescent="0.2">
      <c r="A590" s="20"/>
      <c r="H590" s="227"/>
      <c r="O590" s="58"/>
    </row>
    <row r="591" spans="1:15" ht="16" customHeight="1" x14ac:dyDescent="0.2">
      <c r="A591" s="20"/>
      <c r="H591" s="227"/>
      <c r="O591" s="58"/>
    </row>
    <row r="592" spans="1:15" ht="16" customHeight="1" x14ac:dyDescent="0.2">
      <c r="A592" s="20"/>
      <c r="H592" s="227"/>
      <c r="O592" s="58"/>
    </row>
    <row r="593" spans="1:15" ht="16" customHeight="1" x14ac:dyDescent="0.2">
      <c r="A593" s="20"/>
      <c r="H593" s="227"/>
      <c r="O593" s="58"/>
    </row>
    <row r="594" spans="1:15" ht="16" customHeight="1" x14ac:dyDescent="0.2">
      <c r="A594" s="20"/>
      <c r="H594" s="227"/>
      <c r="O594" s="58"/>
    </row>
    <row r="595" spans="1:15" ht="16" customHeight="1" x14ac:dyDescent="0.2">
      <c r="A595" s="20"/>
      <c r="H595" s="227"/>
      <c r="O595" s="58"/>
    </row>
    <row r="596" spans="1:15" ht="16" customHeight="1" x14ac:dyDescent="0.2">
      <c r="A596" s="20"/>
      <c r="H596" s="227"/>
      <c r="O596" s="58"/>
    </row>
    <row r="597" spans="1:15" ht="16" customHeight="1" x14ac:dyDescent="0.2">
      <c r="A597" s="20"/>
      <c r="H597" s="227"/>
      <c r="O597" s="58"/>
    </row>
    <row r="598" spans="1:15" ht="16" customHeight="1" x14ac:dyDescent="0.2">
      <c r="A598" s="20"/>
      <c r="H598" s="227"/>
      <c r="O598" s="58"/>
    </row>
    <row r="599" spans="1:15" ht="16" customHeight="1" x14ac:dyDescent="0.2">
      <c r="A599" s="20"/>
      <c r="H599" s="227"/>
      <c r="O599" s="58"/>
    </row>
    <row r="600" spans="1:15" ht="16" customHeight="1" x14ac:dyDescent="0.2">
      <c r="A600" s="20"/>
      <c r="H600" s="227"/>
      <c r="O600" s="58"/>
    </row>
    <row r="601" spans="1:15" ht="16" customHeight="1" x14ac:dyDescent="0.2">
      <c r="A601" s="20"/>
      <c r="H601" s="227"/>
      <c r="O601" s="58"/>
    </row>
    <row r="602" spans="1:15" ht="16" customHeight="1" x14ac:dyDescent="0.2">
      <c r="A602" s="20"/>
      <c r="H602" s="227"/>
      <c r="O602" s="58"/>
    </row>
    <row r="603" spans="1:15" ht="16" customHeight="1" x14ac:dyDescent="0.2">
      <c r="A603" s="20"/>
      <c r="H603" s="227"/>
      <c r="O603" s="58"/>
    </row>
    <row r="604" spans="1:15" ht="16" customHeight="1" x14ac:dyDescent="0.2">
      <c r="A604" s="20"/>
      <c r="H604" s="227"/>
      <c r="O604" s="58"/>
    </row>
    <row r="605" spans="1:15" ht="16" customHeight="1" x14ac:dyDescent="0.2">
      <c r="A605" s="20"/>
      <c r="H605" s="227"/>
      <c r="O605" s="58"/>
    </row>
    <row r="606" spans="1:15" ht="16" customHeight="1" x14ac:dyDescent="0.2">
      <c r="A606" s="20"/>
      <c r="H606" s="227"/>
      <c r="O606" s="58"/>
    </row>
    <row r="607" spans="1:15" ht="16" customHeight="1" x14ac:dyDescent="0.2">
      <c r="A607" s="20"/>
      <c r="H607" s="227"/>
      <c r="O607" s="58"/>
    </row>
    <row r="608" spans="1:15" ht="16" customHeight="1" x14ac:dyDescent="0.2">
      <c r="A608" s="20"/>
      <c r="H608" s="227"/>
      <c r="O608" s="58"/>
    </row>
    <row r="609" spans="1:15" ht="16" customHeight="1" x14ac:dyDescent="0.2">
      <c r="A609" s="20"/>
      <c r="H609" s="227"/>
      <c r="O609" s="58"/>
    </row>
    <row r="610" spans="1:15" ht="16" customHeight="1" x14ac:dyDescent="0.2">
      <c r="A610" s="20"/>
      <c r="H610" s="227"/>
      <c r="O610" s="58"/>
    </row>
    <row r="611" spans="1:15" ht="16" customHeight="1" x14ac:dyDescent="0.2">
      <c r="A611" s="20"/>
      <c r="H611" s="227"/>
      <c r="O611" s="58"/>
    </row>
    <row r="612" spans="1:15" ht="16" customHeight="1" x14ac:dyDescent="0.2">
      <c r="A612" s="20"/>
      <c r="H612" s="227"/>
      <c r="O612" s="58"/>
    </row>
    <row r="613" spans="1:15" ht="16" customHeight="1" x14ac:dyDescent="0.2">
      <c r="A613" s="20"/>
      <c r="H613" s="227"/>
      <c r="O613" s="58"/>
    </row>
    <row r="614" spans="1:15" ht="16" customHeight="1" x14ac:dyDescent="0.2">
      <c r="A614" s="20"/>
      <c r="H614" s="227"/>
      <c r="O614" s="58"/>
    </row>
    <row r="615" spans="1:15" ht="16" customHeight="1" x14ac:dyDescent="0.2">
      <c r="A615" s="20"/>
      <c r="H615" s="227"/>
      <c r="O615" s="58"/>
    </row>
    <row r="616" spans="1:15" ht="16" customHeight="1" x14ac:dyDescent="0.2">
      <c r="A616" s="20"/>
      <c r="H616" s="227"/>
      <c r="O616" s="58"/>
    </row>
    <row r="617" spans="1:15" ht="16" customHeight="1" x14ac:dyDescent="0.2">
      <c r="A617" s="20"/>
      <c r="H617" s="227"/>
      <c r="O617" s="58"/>
    </row>
    <row r="618" spans="1:15" ht="16" customHeight="1" x14ac:dyDescent="0.2">
      <c r="A618" s="20"/>
      <c r="H618" s="227"/>
      <c r="O618" s="58"/>
    </row>
    <row r="619" spans="1:15" ht="16" customHeight="1" x14ac:dyDescent="0.2">
      <c r="A619" s="20"/>
      <c r="H619" s="227"/>
      <c r="O619" s="58"/>
    </row>
    <row r="620" spans="1:15" ht="16" customHeight="1" x14ac:dyDescent="0.2">
      <c r="A620" s="20"/>
      <c r="H620" s="227"/>
      <c r="O620" s="58"/>
    </row>
    <row r="621" spans="1:15" ht="16" customHeight="1" x14ac:dyDescent="0.2">
      <c r="A621" s="20"/>
      <c r="H621" s="227"/>
      <c r="O621" s="58"/>
    </row>
    <row r="622" spans="1:15" ht="16" customHeight="1" x14ac:dyDescent="0.2">
      <c r="A622" s="20"/>
      <c r="H622" s="227"/>
      <c r="O622" s="58"/>
    </row>
    <row r="623" spans="1:15" ht="16" customHeight="1" x14ac:dyDescent="0.2">
      <c r="A623" s="20"/>
      <c r="H623" s="227"/>
      <c r="O623" s="58"/>
    </row>
    <row r="624" spans="1:15" ht="16" customHeight="1" x14ac:dyDescent="0.2">
      <c r="A624" s="20"/>
      <c r="H624" s="227"/>
      <c r="O624" s="58"/>
    </row>
    <row r="625" spans="1:15" ht="16" customHeight="1" x14ac:dyDescent="0.2">
      <c r="A625" s="20"/>
      <c r="H625" s="227"/>
      <c r="O625" s="58"/>
    </row>
    <row r="626" spans="1:15" ht="16" customHeight="1" x14ac:dyDescent="0.2">
      <c r="A626" s="20"/>
      <c r="H626" s="227"/>
      <c r="O626" s="58"/>
    </row>
    <row r="627" spans="1:15" ht="16" customHeight="1" x14ac:dyDescent="0.2">
      <c r="A627" s="20"/>
      <c r="H627" s="227"/>
      <c r="O627" s="58"/>
    </row>
    <row r="628" spans="1:15" ht="16" customHeight="1" x14ac:dyDescent="0.2">
      <c r="A628" s="20"/>
      <c r="H628" s="227"/>
      <c r="O628" s="58"/>
    </row>
    <row r="629" spans="1:15" ht="16" customHeight="1" x14ac:dyDescent="0.2">
      <c r="A629" s="20"/>
      <c r="H629" s="227"/>
      <c r="O629" s="58"/>
    </row>
    <row r="630" spans="1:15" ht="16" customHeight="1" x14ac:dyDescent="0.2">
      <c r="A630" s="20"/>
      <c r="H630" s="227"/>
      <c r="O630" s="58"/>
    </row>
    <row r="631" spans="1:15" ht="16" customHeight="1" x14ac:dyDescent="0.2">
      <c r="A631" s="20"/>
      <c r="H631" s="227"/>
      <c r="O631" s="58"/>
    </row>
    <row r="632" spans="1:15" ht="16" customHeight="1" x14ac:dyDescent="0.2">
      <c r="A632" s="20"/>
      <c r="H632" s="227"/>
      <c r="O632" s="58"/>
    </row>
    <row r="633" spans="1:15" ht="16" customHeight="1" x14ac:dyDescent="0.2">
      <c r="A633" s="20"/>
      <c r="H633" s="227"/>
      <c r="O633" s="58"/>
    </row>
    <row r="634" spans="1:15" ht="16" customHeight="1" x14ac:dyDescent="0.2">
      <c r="A634" s="20"/>
      <c r="H634" s="227"/>
      <c r="O634" s="58"/>
    </row>
    <row r="635" spans="1:15" ht="16" customHeight="1" x14ac:dyDescent="0.2">
      <c r="A635" s="20"/>
      <c r="H635" s="227"/>
      <c r="O635" s="58"/>
    </row>
    <row r="636" spans="1:15" ht="16" customHeight="1" x14ac:dyDescent="0.2">
      <c r="A636" s="20"/>
      <c r="H636" s="227"/>
      <c r="O636" s="58"/>
    </row>
    <row r="637" spans="1:15" ht="16" customHeight="1" x14ac:dyDescent="0.2">
      <c r="A637" s="20"/>
      <c r="H637" s="227"/>
      <c r="O637" s="58"/>
    </row>
    <row r="638" spans="1:15" ht="16" customHeight="1" x14ac:dyDescent="0.2">
      <c r="A638" s="20"/>
      <c r="H638" s="227"/>
      <c r="O638" s="58"/>
    </row>
    <row r="639" spans="1:15" ht="16" customHeight="1" x14ac:dyDescent="0.2">
      <c r="A639" s="20"/>
      <c r="H639" s="227"/>
      <c r="O639" s="58"/>
    </row>
    <row r="640" spans="1:15" ht="16" customHeight="1" x14ac:dyDescent="0.2">
      <c r="A640" s="20"/>
      <c r="H640" s="227"/>
      <c r="O640" s="58"/>
    </row>
    <row r="641" spans="1:15" ht="16" customHeight="1" x14ac:dyDescent="0.2">
      <c r="A641" s="20"/>
      <c r="H641" s="227"/>
      <c r="O641" s="58"/>
    </row>
    <row r="642" spans="1:15" ht="16" customHeight="1" x14ac:dyDescent="0.2">
      <c r="A642" s="20"/>
      <c r="H642" s="227"/>
      <c r="O642" s="58"/>
    </row>
    <row r="643" spans="1:15" ht="16" customHeight="1" x14ac:dyDescent="0.2">
      <c r="A643" s="20"/>
      <c r="H643" s="227"/>
      <c r="O643" s="58"/>
    </row>
    <row r="644" spans="1:15" ht="16" customHeight="1" x14ac:dyDescent="0.2">
      <c r="A644" s="20"/>
      <c r="H644" s="227"/>
      <c r="O644" s="58"/>
    </row>
    <row r="645" spans="1:15" ht="16" customHeight="1" x14ac:dyDescent="0.2">
      <c r="A645" s="20"/>
      <c r="H645" s="227"/>
      <c r="O645" s="58"/>
    </row>
    <row r="646" spans="1:15" ht="16" customHeight="1" x14ac:dyDescent="0.2">
      <c r="A646" s="20"/>
      <c r="H646" s="227"/>
      <c r="O646" s="58"/>
    </row>
    <row r="647" spans="1:15" ht="16" customHeight="1" x14ac:dyDescent="0.2">
      <c r="A647" s="20"/>
      <c r="H647" s="227"/>
      <c r="O647" s="58"/>
    </row>
    <row r="648" spans="1:15" ht="16" customHeight="1" x14ac:dyDescent="0.2">
      <c r="A648" s="20"/>
      <c r="H648" s="227"/>
      <c r="O648" s="58"/>
    </row>
    <row r="649" spans="1:15" ht="16" customHeight="1" x14ac:dyDescent="0.2">
      <c r="A649" s="20"/>
      <c r="H649" s="227"/>
      <c r="O649" s="58"/>
    </row>
    <row r="650" spans="1:15" ht="16" customHeight="1" x14ac:dyDescent="0.2">
      <c r="A650" s="20"/>
      <c r="H650" s="227"/>
      <c r="O650" s="58"/>
    </row>
    <row r="651" spans="1:15" ht="16" customHeight="1" x14ac:dyDescent="0.2">
      <c r="A651" s="20"/>
      <c r="H651" s="227"/>
      <c r="O651" s="58"/>
    </row>
    <row r="652" spans="1:15" ht="16" customHeight="1" x14ac:dyDescent="0.2">
      <c r="A652" s="20"/>
      <c r="H652" s="227"/>
      <c r="O652" s="58"/>
    </row>
    <row r="653" spans="1:15" ht="16" customHeight="1" x14ac:dyDescent="0.2">
      <c r="A653" s="20"/>
      <c r="H653" s="227"/>
      <c r="O653" s="58"/>
    </row>
    <row r="654" spans="1:15" ht="16" customHeight="1" x14ac:dyDescent="0.2">
      <c r="A654" s="20"/>
      <c r="H654" s="227"/>
      <c r="O654" s="58"/>
    </row>
    <row r="655" spans="1:15" ht="16" customHeight="1" x14ac:dyDescent="0.2">
      <c r="A655" s="20"/>
      <c r="H655" s="227"/>
      <c r="O655" s="58"/>
    </row>
    <row r="656" spans="1:15" ht="16" customHeight="1" x14ac:dyDescent="0.2">
      <c r="A656" s="20"/>
      <c r="H656" s="227"/>
      <c r="O656" s="58"/>
    </row>
    <row r="657" spans="1:15" ht="16" customHeight="1" x14ac:dyDescent="0.2">
      <c r="A657" s="20"/>
      <c r="H657" s="227"/>
      <c r="O657" s="58"/>
    </row>
    <row r="658" spans="1:15" ht="16" customHeight="1" x14ac:dyDescent="0.2">
      <c r="A658" s="20"/>
      <c r="H658" s="227"/>
      <c r="O658" s="58"/>
    </row>
    <row r="659" spans="1:15" ht="16" customHeight="1" x14ac:dyDescent="0.2">
      <c r="A659" s="20"/>
      <c r="H659" s="227"/>
      <c r="O659" s="58"/>
    </row>
    <row r="660" spans="1:15" ht="16" customHeight="1" x14ac:dyDescent="0.2">
      <c r="A660" s="20"/>
      <c r="H660" s="227"/>
      <c r="O660" s="58"/>
    </row>
    <row r="661" spans="1:15" ht="16" customHeight="1" x14ac:dyDescent="0.2">
      <c r="A661" s="20"/>
      <c r="H661" s="227"/>
      <c r="O661" s="58"/>
    </row>
    <row r="662" spans="1:15" ht="16" customHeight="1" x14ac:dyDescent="0.2">
      <c r="A662" s="20"/>
      <c r="H662" s="227"/>
      <c r="O662" s="58"/>
    </row>
    <row r="663" spans="1:15" ht="16" customHeight="1" x14ac:dyDescent="0.2">
      <c r="A663" s="20"/>
      <c r="H663" s="227"/>
      <c r="O663" s="58"/>
    </row>
    <row r="664" spans="1:15" ht="16" customHeight="1" x14ac:dyDescent="0.2">
      <c r="A664" s="20"/>
      <c r="H664" s="227"/>
      <c r="O664" s="58"/>
    </row>
    <row r="665" spans="1:15" ht="16" customHeight="1" x14ac:dyDescent="0.2">
      <c r="A665" s="20"/>
      <c r="H665" s="227"/>
      <c r="O665" s="58"/>
    </row>
    <row r="666" spans="1:15" ht="16" customHeight="1" x14ac:dyDescent="0.2">
      <c r="A666" s="20"/>
      <c r="H666" s="227"/>
      <c r="O666" s="58"/>
    </row>
    <row r="667" spans="1:15" ht="16" customHeight="1" x14ac:dyDescent="0.2">
      <c r="A667" s="20"/>
      <c r="H667" s="227"/>
      <c r="O667" s="58"/>
    </row>
    <row r="668" spans="1:15" ht="16" customHeight="1" x14ac:dyDescent="0.2">
      <c r="A668" s="20"/>
      <c r="H668" s="227"/>
      <c r="O668" s="58"/>
    </row>
    <row r="669" spans="1:15" ht="16" customHeight="1" x14ac:dyDescent="0.2">
      <c r="A669" s="20"/>
      <c r="H669" s="227"/>
      <c r="O669" s="58"/>
    </row>
    <row r="670" spans="1:15" ht="16" customHeight="1" x14ac:dyDescent="0.2">
      <c r="A670" s="20"/>
      <c r="H670" s="227"/>
      <c r="O670" s="58"/>
    </row>
    <row r="671" spans="1:15" ht="16" customHeight="1" x14ac:dyDescent="0.2">
      <c r="A671" s="20"/>
      <c r="H671" s="227"/>
      <c r="O671" s="58"/>
    </row>
    <row r="672" spans="1:15" ht="16" customHeight="1" x14ac:dyDescent="0.2">
      <c r="A672" s="20"/>
      <c r="H672" s="227"/>
      <c r="O672" s="58"/>
    </row>
    <row r="673" spans="1:15" ht="16" customHeight="1" x14ac:dyDescent="0.2">
      <c r="A673" s="20"/>
      <c r="H673" s="227"/>
      <c r="O673" s="58"/>
    </row>
    <row r="674" spans="1:15" ht="16" customHeight="1" x14ac:dyDescent="0.2">
      <c r="A674" s="20"/>
      <c r="H674" s="227"/>
      <c r="O674" s="58"/>
    </row>
    <row r="675" spans="1:15" ht="16" customHeight="1" x14ac:dyDescent="0.2">
      <c r="A675" s="20"/>
      <c r="H675" s="227"/>
      <c r="O675" s="58"/>
    </row>
    <row r="676" spans="1:15" ht="16" customHeight="1" x14ac:dyDescent="0.2">
      <c r="A676" s="20"/>
      <c r="H676" s="227"/>
      <c r="O676" s="58"/>
    </row>
    <row r="677" spans="1:15" ht="16" customHeight="1" x14ac:dyDescent="0.2">
      <c r="A677" s="20"/>
      <c r="H677" s="227"/>
      <c r="O677" s="58"/>
    </row>
    <row r="678" spans="1:15" ht="16" customHeight="1" x14ac:dyDescent="0.2">
      <c r="A678" s="20"/>
      <c r="H678" s="227"/>
      <c r="O678" s="58"/>
    </row>
    <row r="679" spans="1:15" ht="16" customHeight="1" x14ac:dyDescent="0.2">
      <c r="A679" s="20"/>
      <c r="H679" s="227"/>
      <c r="O679" s="58"/>
    </row>
    <row r="680" spans="1:15" ht="16" customHeight="1" x14ac:dyDescent="0.2">
      <c r="A680" s="20"/>
      <c r="H680" s="227"/>
      <c r="O680" s="58"/>
    </row>
    <row r="681" spans="1:15" ht="16" customHeight="1" x14ac:dyDescent="0.2">
      <c r="A681" s="20"/>
      <c r="H681" s="227"/>
      <c r="O681" s="58"/>
    </row>
    <row r="682" spans="1:15" ht="16" customHeight="1" x14ac:dyDescent="0.2">
      <c r="A682" s="20"/>
      <c r="H682" s="227"/>
      <c r="O682" s="58"/>
    </row>
    <row r="683" spans="1:15" ht="16" customHeight="1" x14ac:dyDescent="0.2">
      <c r="A683" s="20"/>
      <c r="H683" s="227"/>
      <c r="O683" s="58"/>
    </row>
    <row r="684" spans="1:15" ht="16" customHeight="1" x14ac:dyDescent="0.2">
      <c r="A684" s="20"/>
      <c r="H684" s="227"/>
      <c r="O684" s="58"/>
    </row>
    <row r="685" spans="1:15" ht="16" customHeight="1" x14ac:dyDescent="0.2">
      <c r="A685" s="20"/>
      <c r="H685" s="227"/>
      <c r="O685" s="58"/>
    </row>
    <row r="686" spans="1:15" ht="16" customHeight="1" x14ac:dyDescent="0.2">
      <c r="A686" s="20"/>
      <c r="H686" s="227"/>
      <c r="O686" s="58"/>
    </row>
    <row r="687" spans="1:15" ht="16" customHeight="1" x14ac:dyDescent="0.2">
      <c r="A687" s="20"/>
      <c r="H687" s="227"/>
      <c r="O687" s="58"/>
    </row>
    <row r="688" spans="1:15" ht="16" customHeight="1" x14ac:dyDescent="0.2">
      <c r="A688" s="20"/>
      <c r="H688" s="227"/>
      <c r="O688" s="58"/>
    </row>
    <row r="689" spans="1:15" ht="16" customHeight="1" x14ac:dyDescent="0.2">
      <c r="A689" s="20"/>
      <c r="H689" s="227"/>
      <c r="O689" s="58"/>
    </row>
    <row r="690" spans="1:15" ht="16" customHeight="1" x14ac:dyDescent="0.2">
      <c r="A690" s="20"/>
      <c r="H690" s="227"/>
      <c r="O690" s="58"/>
    </row>
    <row r="691" spans="1:15" ht="16" customHeight="1" x14ac:dyDescent="0.2">
      <c r="A691" s="20"/>
      <c r="H691" s="227"/>
      <c r="O691" s="58"/>
    </row>
    <row r="692" spans="1:15" ht="16" customHeight="1" x14ac:dyDescent="0.2">
      <c r="A692" s="20"/>
      <c r="H692" s="227"/>
      <c r="O692" s="58"/>
    </row>
    <row r="693" spans="1:15" ht="16" customHeight="1" x14ac:dyDescent="0.2">
      <c r="A693" s="20"/>
      <c r="H693" s="227"/>
      <c r="O693" s="58"/>
    </row>
    <row r="694" spans="1:15" ht="16" customHeight="1" x14ac:dyDescent="0.2">
      <c r="A694" s="20"/>
      <c r="H694" s="227"/>
      <c r="O694" s="58"/>
    </row>
    <row r="695" spans="1:15" ht="16" customHeight="1" x14ac:dyDescent="0.2">
      <c r="A695" s="20"/>
      <c r="H695" s="227"/>
      <c r="O695" s="58"/>
    </row>
    <row r="696" spans="1:15" ht="16" customHeight="1" x14ac:dyDescent="0.2">
      <c r="A696" s="20"/>
      <c r="H696" s="227"/>
      <c r="O696" s="58"/>
    </row>
    <row r="697" spans="1:15" ht="16" customHeight="1" x14ac:dyDescent="0.2">
      <c r="A697" s="20"/>
      <c r="H697" s="227"/>
      <c r="O697" s="58"/>
    </row>
    <row r="698" spans="1:15" ht="16" customHeight="1" x14ac:dyDescent="0.2">
      <c r="A698" s="20"/>
      <c r="H698" s="227"/>
      <c r="O698" s="58"/>
    </row>
    <row r="699" spans="1:15" ht="16" customHeight="1" x14ac:dyDescent="0.2">
      <c r="A699" s="20"/>
      <c r="H699" s="227"/>
      <c r="O699" s="58"/>
    </row>
    <row r="700" spans="1:15" ht="16" customHeight="1" x14ac:dyDescent="0.2">
      <c r="A700" s="20"/>
      <c r="H700" s="227"/>
      <c r="O700" s="58"/>
    </row>
    <row r="701" spans="1:15" ht="16" customHeight="1" x14ac:dyDescent="0.2">
      <c r="A701" s="20"/>
      <c r="H701" s="227"/>
      <c r="O701" s="58"/>
    </row>
    <row r="702" spans="1:15" ht="16" customHeight="1" x14ac:dyDescent="0.2">
      <c r="A702" s="20"/>
      <c r="H702" s="227"/>
      <c r="O702" s="58"/>
    </row>
    <row r="703" spans="1:15" ht="16" customHeight="1" x14ac:dyDescent="0.2">
      <c r="A703" s="20"/>
      <c r="H703" s="227"/>
      <c r="O703" s="58"/>
    </row>
    <row r="704" spans="1:15" ht="16" customHeight="1" x14ac:dyDescent="0.2">
      <c r="A704" s="20"/>
      <c r="H704" s="227"/>
      <c r="O704" s="58"/>
    </row>
    <row r="705" spans="1:15" ht="16" customHeight="1" x14ac:dyDescent="0.2">
      <c r="A705" s="20"/>
      <c r="H705" s="227"/>
      <c r="O705" s="58"/>
    </row>
    <row r="706" spans="1:15" ht="16" customHeight="1" x14ac:dyDescent="0.2">
      <c r="A706" s="20"/>
      <c r="H706" s="227"/>
      <c r="O706" s="58"/>
    </row>
    <row r="707" spans="1:15" ht="16" customHeight="1" x14ac:dyDescent="0.2">
      <c r="A707" s="20"/>
      <c r="H707" s="227"/>
      <c r="O707" s="58"/>
    </row>
    <row r="708" spans="1:15" ht="16" customHeight="1" x14ac:dyDescent="0.2">
      <c r="A708" s="20"/>
      <c r="H708" s="227"/>
      <c r="O708" s="58"/>
    </row>
    <row r="709" spans="1:15" ht="16" customHeight="1" x14ac:dyDescent="0.2">
      <c r="A709" s="20"/>
      <c r="H709" s="227"/>
      <c r="O709" s="58"/>
    </row>
    <row r="710" spans="1:15" ht="16" customHeight="1" x14ac:dyDescent="0.2">
      <c r="A710" s="20"/>
      <c r="H710" s="227"/>
      <c r="O710" s="58"/>
    </row>
    <row r="711" spans="1:15" ht="16" customHeight="1" x14ac:dyDescent="0.2">
      <c r="A711" s="20"/>
      <c r="H711" s="227"/>
      <c r="O711" s="58"/>
    </row>
    <row r="712" spans="1:15" ht="16" customHeight="1" x14ac:dyDescent="0.2">
      <c r="A712" s="20"/>
      <c r="H712" s="227"/>
      <c r="O712" s="58"/>
    </row>
    <row r="713" spans="1:15" ht="16" customHeight="1" x14ac:dyDescent="0.2">
      <c r="A713" s="20"/>
      <c r="H713" s="227"/>
      <c r="O713" s="58"/>
    </row>
    <row r="714" spans="1:15" ht="16" customHeight="1" x14ac:dyDescent="0.2">
      <c r="A714" s="20"/>
      <c r="H714" s="227"/>
      <c r="O714" s="58"/>
    </row>
    <row r="715" spans="1:15" ht="16" customHeight="1" x14ac:dyDescent="0.2">
      <c r="A715" s="20"/>
      <c r="H715" s="227"/>
      <c r="O715" s="58"/>
    </row>
    <row r="716" spans="1:15" ht="16" customHeight="1" x14ac:dyDescent="0.2">
      <c r="A716" s="20"/>
      <c r="H716" s="227"/>
      <c r="O716" s="58"/>
    </row>
    <row r="717" spans="1:15" ht="16" customHeight="1" x14ac:dyDescent="0.2">
      <c r="A717" s="20"/>
      <c r="H717" s="227"/>
      <c r="O717" s="58"/>
    </row>
    <row r="718" spans="1:15" ht="16" customHeight="1" x14ac:dyDescent="0.2">
      <c r="A718" s="20"/>
      <c r="H718" s="227"/>
      <c r="O718" s="58"/>
    </row>
    <row r="719" spans="1:15" ht="16" customHeight="1" x14ac:dyDescent="0.2">
      <c r="A719" s="20"/>
      <c r="H719" s="227"/>
      <c r="O719" s="58"/>
    </row>
    <row r="720" spans="1:15" ht="16" customHeight="1" x14ac:dyDescent="0.2">
      <c r="A720" s="20"/>
      <c r="H720" s="227"/>
      <c r="O720" s="58"/>
    </row>
    <row r="721" spans="1:15" ht="16" customHeight="1" x14ac:dyDescent="0.2">
      <c r="A721" s="20"/>
      <c r="H721" s="227"/>
      <c r="O721" s="58"/>
    </row>
    <row r="722" spans="1:15" ht="16" customHeight="1" x14ac:dyDescent="0.2">
      <c r="A722" s="20"/>
      <c r="H722" s="227"/>
      <c r="O722" s="58"/>
    </row>
    <row r="723" spans="1:15" ht="16" customHeight="1" x14ac:dyDescent="0.2">
      <c r="A723" s="20"/>
      <c r="H723" s="227"/>
      <c r="O723" s="58"/>
    </row>
    <row r="724" spans="1:15" ht="16" customHeight="1" x14ac:dyDescent="0.2">
      <c r="A724" s="20"/>
      <c r="H724" s="227"/>
      <c r="O724" s="58"/>
    </row>
    <row r="725" spans="1:15" ht="16" customHeight="1" x14ac:dyDescent="0.2">
      <c r="A725" s="20"/>
      <c r="H725" s="227"/>
      <c r="O725" s="58"/>
    </row>
    <row r="726" spans="1:15" ht="16" customHeight="1" x14ac:dyDescent="0.2">
      <c r="A726" s="20"/>
      <c r="H726" s="227"/>
      <c r="O726" s="58"/>
    </row>
    <row r="727" spans="1:15" ht="16" customHeight="1" x14ac:dyDescent="0.2">
      <c r="A727" s="20"/>
      <c r="H727" s="227"/>
      <c r="O727" s="58"/>
    </row>
    <row r="728" spans="1:15" ht="16" customHeight="1" x14ac:dyDescent="0.2">
      <c r="A728" s="20"/>
      <c r="H728" s="227"/>
      <c r="O728" s="58"/>
    </row>
    <row r="729" spans="1:15" ht="16" customHeight="1" x14ac:dyDescent="0.2">
      <c r="A729" s="20"/>
      <c r="H729" s="227"/>
      <c r="O729" s="58"/>
    </row>
    <row r="730" spans="1:15" ht="16" customHeight="1" x14ac:dyDescent="0.2">
      <c r="A730" s="20"/>
      <c r="H730" s="227"/>
      <c r="O730" s="58"/>
    </row>
    <row r="731" spans="1:15" ht="16" customHeight="1" x14ac:dyDescent="0.2">
      <c r="A731" s="20"/>
      <c r="H731" s="227"/>
      <c r="O731" s="58"/>
    </row>
    <row r="732" spans="1:15" ht="16" customHeight="1" x14ac:dyDescent="0.2">
      <c r="A732" s="20"/>
      <c r="H732" s="227"/>
      <c r="O732" s="58"/>
    </row>
    <row r="733" spans="1:15" ht="16" customHeight="1" x14ac:dyDescent="0.2">
      <c r="A733" s="20"/>
      <c r="H733" s="227"/>
      <c r="O733" s="58"/>
    </row>
    <row r="734" spans="1:15" ht="16" customHeight="1" x14ac:dyDescent="0.2">
      <c r="A734" s="20"/>
      <c r="H734" s="227"/>
      <c r="O734" s="58"/>
    </row>
    <row r="735" spans="1:15" ht="16" customHeight="1" x14ac:dyDescent="0.2">
      <c r="A735" s="20"/>
      <c r="H735" s="227"/>
      <c r="O735" s="58"/>
    </row>
    <row r="736" spans="1:15" ht="16" customHeight="1" x14ac:dyDescent="0.2">
      <c r="A736" s="20"/>
      <c r="H736" s="227"/>
      <c r="O736" s="58"/>
    </row>
    <row r="737" spans="1:15" ht="16" customHeight="1" x14ac:dyDescent="0.2">
      <c r="A737" s="20"/>
      <c r="H737" s="227"/>
      <c r="O737" s="58"/>
    </row>
    <row r="738" spans="1:15" ht="16" customHeight="1" x14ac:dyDescent="0.2">
      <c r="A738" s="20"/>
      <c r="H738" s="227"/>
      <c r="O738" s="58"/>
    </row>
    <row r="739" spans="1:15" ht="16" customHeight="1" x14ac:dyDescent="0.2">
      <c r="A739" s="20"/>
      <c r="H739" s="227"/>
      <c r="O739" s="58"/>
    </row>
    <row r="740" spans="1:15" ht="16" customHeight="1" x14ac:dyDescent="0.2">
      <c r="A740" s="20"/>
      <c r="H740" s="227"/>
      <c r="O740" s="58"/>
    </row>
    <row r="741" spans="1:15" ht="16" customHeight="1" x14ac:dyDescent="0.2">
      <c r="A741" s="20"/>
      <c r="H741" s="227"/>
      <c r="O741" s="58"/>
    </row>
    <row r="742" spans="1:15" ht="16" customHeight="1" x14ac:dyDescent="0.2">
      <c r="A742" s="20"/>
      <c r="H742" s="227"/>
      <c r="O742" s="58"/>
    </row>
    <row r="743" spans="1:15" ht="16" customHeight="1" x14ac:dyDescent="0.2">
      <c r="A743" s="20"/>
      <c r="H743" s="227"/>
      <c r="O743" s="58"/>
    </row>
    <row r="744" spans="1:15" ht="16" customHeight="1" x14ac:dyDescent="0.2">
      <c r="A744" s="20"/>
      <c r="H744" s="227"/>
      <c r="O744" s="58"/>
    </row>
    <row r="745" spans="1:15" ht="16" customHeight="1" x14ac:dyDescent="0.2">
      <c r="A745" s="20"/>
      <c r="H745" s="227"/>
      <c r="O745" s="58"/>
    </row>
    <row r="746" spans="1:15" ht="16" customHeight="1" x14ac:dyDescent="0.2">
      <c r="A746" s="20"/>
      <c r="H746" s="227"/>
      <c r="O746" s="58"/>
    </row>
    <row r="747" spans="1:15" ht="16" customHeight="1" x14ac:dyDescent="0.2">
      <c r="A747" s="20"/>
      <c r="H747" s="227"/>
      <c r="O747" s="58"/>
    </row>
    <row r="748" spans="1:15" ht="16" customHeight="1" x14ac:dyDescent="0.2">
      <c r="A748" s="20"/>
      <c r="H748" s="227"/>
      <c r="O748" s="58"/>
    </row>
    <row r="749" spans="1:15" ht="16" customHeight="1" x14ac:dyDescent="0.2">
      <c r="A749" s="20"/>
      <c r="H749" s="227"/>
      <c r="O749" s="58"/>
    </row>
    <row r="750" spans="1:15" ht="16" customHeight="1" x14ac:dyDescent="0.2">
      <c r="A750" s="20"/>
      <c r="H750" s="227"/>
      <c r="O750" s="58"/>
    </row>
    <row r="751" spans="1:15" ht="16" customHeight="1" x14ac:dyDescent="0.2">
      <c r="A751" s="20"/>
      <c r="H751" s="227"/>
      <c r="O751" s="58"/>
    </row>
    <row r="752" spans="1:15" ht="16" customHeight="1" x14ac:dyDescent="0.2">
      <c r="A752" s="20"/>
      <c r="H752" s="227"/>
      <c r="O752" s="58"/>
    </row>
    <row r="753" spans="1:15" ht="16" customHeight="1" x14ac:dyDescent="0.2">
      <c r="A753" s="20"/>
      <c r="H753" s="227"/>
      <c r="O753" s="58"/>
    </row>
    <row r="754" spans="1:15" ht="16" customHeight="1" x14ac:dyDescent="0.2">
      <c r="A754" s="20"/>
      <c r="H754" s="227"/>
      <c r="O754" s="58"/>
    </row>
    <row r="755" spans="1:15" ht="16" customHeight="1" x14ac:dyDescent="0.2">
      <c r="A755" s="20"/>
      <c r="H755" s="227"/>
      <c r="O755" s="58"/>
    </row>
    <row r="756" spans="1:15" ht="16" customHeight="1" x14ac:dyDescent="0.2">
      <c r="A756" s="20"/>
      <c r="H756" s="227"/>
      <c r="O756" s="58"/>
    </row>
    <row r="757" spans="1:15" ht="16" customHeight="1" x14ac:dyDescent="0.2">
      <c r="A757" s="20"/>
      <c r="H757" s="227"/>
      <c r="O757" s="58"/>
    </row>
    <row r="758" spans="1:15" ht="16" customHeight="1" x14ac:dyDescent="0.2">
      <c r="A758" s="20"/>
      <c r="H758" s="227"/>
      <c r="O758" s="58"/>
    </row>
    <row r="759" spans="1:15" ht="16" customHeight="1" x14ac:dyDescent="0.2">
      <c r="A759" s="20"/>
      <c r="H759" s="227"/>
      <c r="O759" s="58"/>
    </row>
    <row r="760" spans="1:15" ht="16" customHeight="1" x14ac:dyDescent="0.2">
      <c r="A760" s="20"/>
      <c r="H760" s="227"/>
      <c r="O760" s="58"/>
    </row>
    <row r="761" spans="1:15" ht="16" customHeight="1" x14ac:dyDescent="0.2">
      <c r="A761" s="20"/>
      <c r="H761" s="227"/>
      <c r="O761" s="58"/>
    </row>
    <row r="762" spans="1:15" ht="16" customHeight="1" x14ac:dyDescent="0.2">
      <c r="A762" s="20"/>
      <c r="H762" s="227"/>
      <c r="O762" s="58"/>
    </row>
    <row r="763" spans="1:15" ht="16" customHeight="1" x14ac:dyDescent="0.2">
      <c r="A763" s="20"/>
      <c r="H763" s="227"/>
      <c r="O763" s="58"/>
    </row>
    <row r="764" spans="1:15" ht="16" customHeight="1" x14ac:dyDescent="0.2">
      <c r="A764" s="20"/>
      <c r="H764" s="227"/>
      <c r="O764" s="58"/>
    </row>
    <row r="765" spans="1:15" ht="16" customHeight="1" x14ac:dyDescent="0.2">
      <c r="A765" s="20"/>
      <c r="H765" s="227"/>
      <c r="O765" s="58"/>
    </row>
    <row r="766" spans="1:15" ht="16" customHeight="1" x14ac:dyDescent="0.2">
      <c r="A766" s="20"/>
      <c r="H766" s="227"/>
      <c r="O766" s="58"/>
    </row>
    <row r="767" spans="1:15" ht="16" customHeight="1" x14ac:dyDescent="0.2">
      <c r="A767" s="20"/>
      <c r="H767" s="227"/>
      <c r="O767" s="58"/>
    </row>
    <row r="768" spans="1:15" ht="16" customHeight="1" x14ac:dyDescent="0.2">
      <c r="A768" s="20"/>
      <c r="H768" s="227"/>
      <c r="O768" s="58"/>
    </row>
    <row r="769" spans="1:15" ht="16" customHeight="1" x14ac:dyDescent="0.2">
      <c r="A769" s="20"/>
      <c r="H769" s="227"/>
      <c r="O769" s="58"/>
    </row>
    <row r="770" spans="1:15" ht="16" customHeight="1" x14ac:dyDescent="0.2">
      <c r="A770" s="20"/>
      <c r="H770" s="227"/>
      <c r="O770" s="58"/>
    </row>
    <row r="771" spans="1:15" ht="16" customHeight="1" x14ac:dyDescent="0.2">
      <c r="A771" s="20"/>
      <c r="H771" s="227"/>
      <c r="O771" s="58"/>
    </row>
    <row r="772" spans="1:15" ht="16" customHeight="1" x14ac:dyDescent="0.2">
      <c r="A772" s="20"/>
      <c r="H772" s="227"/>
      <c r="O772" s="58"/>
    </row>
    <row r="773" spans="1:15" ht="16" customHeight="1" x14ac:dyDescent="0.2">
      <c r="A773" s="20"/>
      <c r="H773" s="227"/>
      <c r="O773" s="58"/>
    </row>
    <row r="774" spans="1:15" ht="16" customHeight="1" x14ac:dyDescent="0.2">
      <c r="A774" s="20"/>
      <c r="H774" s="227"/>
      <c r="O774" s="58"/>
    </row>
    <row r="775" spans="1:15" ht="16" customHeight="1" x14ac:dyDescent="0.2">
      <c r="A775" s="20"/>
      <c r="H775" s="227"/>
      <c r="O775" s="58"/>
    </row>
    <row r="776" spans="1:15" ht="16" customHeight="1" x14ac:dyDescent="0.2">
      <c r="A776" s="20"/>
      <c r="H776" s="227"/>
      <c r="O776" s="58"/>
    </row>
    <row r="777" spans="1:15" ht="16" customHeight="1" x14ac:dyDescent="0.2">
      <c r="A777" s="20"/>
      <c r="H777" s="227"/>
      <c r="O777" s="58"/>
    </row>
    <row r="778" spans="1:15" ht="16" customHeight="1" x14ac:dyDescent="0.2">
      <c r="A778" s="20"/>
      <c r="H778" s="227"/>
      <c r="O778" s="58"/>
    </row>
    <row r="779" spans="1:15" ht="16" customHeight="1" x14ac:dyDescent="0.2">
      <c r="A779" s="20"/>
      <c r="H779" s="227"/>
      <c r="O779" s="58"/>
    </row>
    <row r="780" spans="1:15" ht="16" customHeight="1" x14ac:dyDescent="0.2">
      <c r="A780" s="20"/>
      <c r="H780" s="227"/>
      <c r="O780" s="58"/>
    </row>
    <row r="781" spans="1:15" ht="16" customHeight="1" x14ac:dyDescent="0.2">
      <c r="A781" s="20"/>
      <c r="H781" s="227"/>
      <c r="O781" s="58"/>
    </row>
    <row r="782" spans="1:15" ht="16" customHeight="1" x14ac:dyDescent="0.2">
      <c r="A782" s="20"/>
      <c r="H782" s="227"/>
      <c r="O782" s="58"/>
    </row>
    <row r="783" spans="1:15" ht="16" customHeight="1" x14ac:dyDescent="0.2">
      <c r="A783" s="20"/>
      <c r="H783" s="227"/>
      <c r="O783" s="58"/>
    </row>
    <row r="784" spans="1:15" ht="16" customHeight="1" x14ac:dyDescent="0.2">
      <c r="A784" s="20"/>
      <c r="H784" s="227"/>
      <c r="O784" s="58"/>
    </row>
    <row r="785" spans="1:15" ht="16" customHeight="1" x14ac:dyDescent="0.2">
      <c r="A785" s="20"/>
      <c r="H785" s="227"/>
      <c r="O785" s="58"/>
    </row>
    <row r="786" spans="1:15" ht="16" customHeight="1" x14ac:dyDescent="0.2">
      <c r="A786" s="20"/>
      <c r="H786" s="227"/>
      <c r="O786" s="58"/>
    </row>
    <row r="787" spans="1:15" ht="16" customHeight="1" x14ac:dyDescent="0.2">
      <c r="A787" s="20"/>
      <c r="H787" s="227"/>
      <c r="O787" s="58"/>
    </row>
    <row r="788" spans="1:15" ht="16" customHeight="1" x14ac:dyDescent="0.2">
      <c r="A788" s="20"/>
      <c r="H788" s="227"/>
      <c r="O788" s="58"/>
    </row>
    <row r="789" spans="1:15" ht="16" customHeight="1" x14ac:dyDescent="0.2">
      <c r="A789" s="20"/>
      <c r="H789" s="227"/>
      <c r="O789" s="58"/>
    </row>
    <row r="790" spans="1:15" ht="16" customHeight="1" x14ac:dyDescent="0.2">
      <c r="A790" s="20"/>
      <c r="H790" s="227"/>
      <c r="O790" s="58"/>
    </row>
    <row r="791" spans="1:15" ht="16" customHeight="1" x14ac:dyDescent="0.2">
      <c r="A791" s="20"/>
      <c r="H791" s="227"/>
      <c r="O791" s="58"/>
    </row>
    <row r="792" spans="1:15" ht="16" customHeight="1" x14ac:dyDescent="0.2">
      <c r="A792" s="20"/>
      <c r="H792" s="227"/>
      <c r="O792" s="58"/>
    </row>
    <row r="793" spans="1:15" ht="16" customHeight="1" x14ac:dyDescent="0.2">
      <c r="A793" s="20"/>
      <c r="H793" s="227"/>
      <c r="O793" s="58"/>
    </row>
    <row r="794" spans="1:15" ht="16" customHeight="1" x14ac:dyDescent="0.2">
      <c r="A794" s="20"/>
      <c r="H794" s="227"/>
      <c r="O794" s="58"/>
    </row>
    <row r="795" spans="1:15" ht="16" customHeight="1" x14ac:dyDescent="0.2">
      <c r="A795" s="20"/>
      <c r="H795" s="227"/>
      <c r="O795" s="58"/>
    </row>
    <row r="796" spans="1:15" ht="16" customHeight="1" x14ac:dyDescent="0.2">
      <c r="A796" s="20"/>
      <c r="H796" s="227"/>
      <c r="O796" s="58"/>
    </row>
    <row r="797" spans="1:15" ht="16" customHeight="1" x14ac:dyDescent="0.2">
      <c r="A797" s="20"/>
      <c r="H797" s="227"/>
      <c r="O797" s="58"/>
    </row>
    <row r="798" spans="1:15" ht="16" customHeight="1" x14ac:dyDescent="0.2">
      <c r="A798" s="20"/>
      <c r="H798" s="227"/>
      <c r="O798" s="58"/>
    </row>
    <row r="799" spans="1:15" ht="16" customHeight="1" x14ac:dyDescent="0.2">
      <c r="A799" s="20"/>
      <c r="H799" s="227"/>
      <c r="O799" s="58"/>
    </row>
    <row r="800" spans="1:15" ht="16" customHeight="1" x14ac:dyDescent="0.2">
      <c r="A800" s="20"/>
      <c r="H800" s="227"/>
      <c r="O800" s="58"/>
    </row>
    <row r="801" spans="1:15" ht="16" customHeight="1" x14ac:dyDescent="0.2">
      <c r="A801" s="20"/>
      <c r="H801" s="227"/>
      <c r="O801" s="58"/>
    </row>
    <row r="802" spans="1:15" ht="16" customHeight="1" x14ac:dyDescent="0.2">
      <c r="A802" s="20"/>
      <c r="H802" s="227"/>
      <c r="O802" s="58"/>
    </row>
    <row r="803" spans="1:15" ht="16" customHeight="1" x14ac:dyDescent="0.2">
      <c r="A803" s="20"/>
      <c r="H803" s="227"/>
      <c r="O803" s="58"/>
    </row>
    <row r="804" spans="1:15" ht="16" customHeight="1" x14ac:dyDescent="0.2">
      <c r="A804" s="20"/>
      <c r="H804" s="227"/>
      <c r="O804" s="58"/>
    </row>
    <row r="805" spans="1:15" ht="16" customHeight="1" x14ac:dyDescent="0.2">
      <c r="A805" s="20"/>
      <c r="H805" s="227"/>
      <c r="O805" s="58"/>
    </row>
    <row r="806" spans="1:15" ht="16" customHeight="1" x14ac:dyDescent="0.2">
      <c r="A806" s="20"/>
      <c r="H806" s="227"/>
      <c r="O806" s="58"/>
    </row>
    <row r="807" spans="1:15" ht="16" customHeight="1" x14ac:dyDescent="0.2">
      <c r="A807" s="20"/>
      <c r="H807" s="227"/>
      <c r="O807" s="58"/>
    </row>
    <row r="808" spans="1:15" ht="16" customHeight="1" x14ac:dyDescent="0.2">
      <c r="A808" s="20"/>
      <c r="H808" s="227"/>
      <c r="O808" s="58"/>
    </row>
    <row r="809" spans="1:15" ht="16" customHeight="1" x14ac:dyDescent="0.2">
      <c r="A809" s="20"/>
      <c r="H809" s="227"/>
      <c r="O809" s="58"/>
    </row>
    <row r="810" spans="1:15" ht="16" customHeight="1" x14ac:dyDescent="0.2">
      <c r="A810" s="20"/>
      <c r="H810" s="227"/>
      <c r="O810" s="58"/>
    </row>
    <row r="811" spans="1:15" ht="16" customHeight="1" x14ac:dyDescent="0.2">
      <c r="A811" s="20"/>
      <c r="H811" s="227"/>
      <c r="O811" s="58"/>
    </row>
    <row r="812" spans="1:15" ht="16" customHeight="1" x14ac:dyDescent="0.2">
      <c r="A812" s="20"/>
      <c r="H812" s="227"/>
      <c r="O812" s="58"/>
    </row>
    <row r="813" spans="1:15" ht="16" customHeight="1" x14ac:dyDescent="0.2">
      <c r="A813" s="20"/>
      <c r="H813" s="227"/>
      <c r="O813" s="58"/>
    </row>
    <row r="814" spans="1:15" ht="16" customHeight="1" x14ac:dyDescent="0.2">
      <c r="A814" s="20"/>
      <c r="H814" s="227"/>
      <c r="O814" s="58"/>
    </row>
    <row r="815" spans="1:15" ht="16" customHeight="1" x14ac:dyDescent="0.2">
      <c r="A815" s="20"/>
      <c r="H815" s="227"/>
      <c r="O815" s="58"/>
    </row>
    <row r="816" spans="1:15" ht="16" customHeight="1" x14ac:dyDescent="0.2">
      <c r="A816" s="20"/>
      <c r="H816" s="227"/>
      <c r="O816" s="58"/>
    </row>
    <row r="817" spans="1:15" ht="16" customHeight="1" x14ac:dyDescent="0.2">
      <c r="A817" s="20"/>
      <c r="H817" s="227"/>
      <c r="O817" s="58"/>
    </row>
    <row r="818" spans="1:15" ht="16" customHeight="1" x14ac:dyDescent="0.2">
      <c r="A818" s="20"/>
      <c r="H818" s="227"/>
      <c r="O818" s="58"/>
    </row>
    <row r="819" spans="1:15" ht="16" customHeight="1" x14ac:dyDescent="0.2">
      <c r="A819" s="20"/>
      <c r="H819" s="227"/>
      <c r="O819" s="58"/>
    </row>
    <row r="820" spans="1:15" ht="16" customHeight="1" x14ac:dyDescent="0.2">
      <c r="A820" s="20"/>
      <c r="H820" s="227"/>
      <c r="O820" s="58"/>
    </row>
    <row r="821" spans="1:15" ht="16" customHeight="1" x14ac:dyDescent="0.2">
      <c r="A821" s="20"/>
      <c r="H821" s="227"/>
      <c r="O821" s="58"/>
    </row>
    <row r="822" spans="1:15" ht="16" customHeight="1" x14ac:dyDescent="0.2">
      <c r="A822" s="20"/>
      <c r="H822" s="227"/>
      <c r="O822" s="58"/>
    </row>
    <row r="823" spans="1:15" ht="16" customHeight="1" x14ac:dyDescent="0.2">
      <c r="A823" s="20"/>
      <c r="H823" s="227"/>
      <c r="O823" s="58"/>
    </row>
    <row r="824" spans="1:15" ht="16" customHeight="1" x14ac:dyDescent="0.2">
      <c r="A824" s="20"/>
      <c r="H824" s="227"/>
      <c r="O824" s="58"/>
    </row>
    <row r="825" spans="1:15" ht="16" customHeight="1" x14ac:dyDescent="0.2">
      <c r="A825" s="20"/>
      <c r="H825" s="227"/>
      <c r="O825" s="58"/>
    </row>
    <row r="826" spans="1:15" ht="16" customHeight="1" x14ac:dyDescent="0.2">
      <c r="A826" s="20"/>
      <c r="H826" s="227"/>
      <c r="O826" s="58"/>
    </row>
    <row r="827" spans="1:15" ht="16" customHeight="1" x14ac:dyDescent="0.2">
      <c r="A827" s="20"/>
      <c r="H827" s="227"/>
      <c r="O827" s="58"/>
    </row>
    <row r="828" spans="1:15" ht="16" customHeight="1" x14ac:dyDescent="0.2">
      <c r="A828" s="20"/>
      <c r="H828" s="227"/>
      <c r="O828" s="58"/>
    </row>
    <row r="829" spans="1:15" ht="16" customHeight="1" x14ac:dyDescent="0.2">
      <c r="A829" s="20"/>
      <c r="H829" s="227"/>
      <c r="O829" s="58"/>
    </row>
    <row r="830" spans="1:15" ht="16" customHeight="1" x14ac:dyDescent="0.2">
      <c r="A830" s="20"/>
      <c r="H830" s="227"/>
      <c r="O830" s="58"/>
    </row>
    <row r="831" spans="1:15" ht="16" customHeight="1" x14ac:dyDescent="0.2">
      <c r="A831" s="20"/>
      <c r="H831" s="227"/>
      <c r="O831" s="58"/>
    </row>
    <row r="832" spans="1:15" ht="16" customHeight="1" x14ac:dyDescent="0.2">
      <c r="A832" s="20"/>
      <c r="H832" s="227"/>
      <c r="O832" s="58"/>
    </row>
    <row r="833" spans="1:15" ht="16" customHeight="1" x14ac:dyDescent="0.2">
      <c r="A833" s="20"/>
      <c r="H833" s="227"/>
      <c r="O833" s="58"/>
    </row>
    <row r="834" spans="1:15" ht="16" customHeight="1" x14ac:dyDescent="0.2">
      <c r="A834" s="20"/>
      <c r="H834" s="227"/>
      <c r="O834" s="58"/>
    </row>
    <row r="835" spans="1:15" ht="16" customHeight="1" x14ac:dyDescent="0.2">
      <c r="A835" s="20"/>
      <c r="H835" s="227"/>
      <c r="O835" s="58"/>
    </row>
    <row r="836" spans="1:15" ht="16" customHeight="1" x14ac:dyDescent="0.2">
      <c r="A836" s="20"/>
      <c r="H836" s="227"/>
      <c r="O836" s="58"/>
    </row>
    <row r="837" spans="1:15" ht="16" customHeight="1" x14ac:dyDescent="0.2">
      <c r="A837" s="20"/>
      <c r="H837" s="227"/>
      <c r="O837" s="58"/>
    </row>
    <row r="838" spans="1:15" ht="16" customHeight="1" x14ac:dyDescent="0.2">
      <c r="A838" s="20"/>
      <c r="H838" s="227"/>
      <c r="O838" s="58"/>
    </row>
    <row r="839" spans="1:15" ht="16" customHeight="1" x14ac:dyDescent="0.2">
      <c r="A839" s="20"/>
      <c r="H839" s="227"/>
      <c r="O839" s="58"/>
    </row>
    <row r="840" spans="1:15" ht="16" customHeight="1" x14ac:dyDescent="0.2">
      <c r="A840" s="20"/>
      <c r="H840" s="227"/>
      <c r="O840" s="58"/>
    </row>
    <row r="841" spans="1:15" ht="16" customHeight="1" x14ac:dyDescent="0.2">
      <c r="A841" s="20"/>
      <c r="H841" s="227"/>
      <c r="O841" s="58"/>
    </row>
    <row r="842" spans="1:15" ht="16" customHeight="1" x14ac:dyDescent="0.2">
      <c r="A842" s="20"/>
      <c r="H842" s="227"/>
      <c r="O842" s="58"/>
    </row>
    <row r="843" spans="1:15" ht="16" customHeight="1" x14ac:dyDescent="0.2">
      <c r="A843" s="20"/>
      <c r="H843" s="227"/>
      <c r="O843" s="58"/>
    </row>
    <row r="844" spans="1:15" ht="16" customHeight="1" x14ac:dyDescent="0.2">
      <c r="A844" s="20"/>
      <c r="H844" s="227"/>
      <c r="O844" s="58"/>
    </row>
    <row r="845" spans="1:15" ht="16" customHeight="1" x14ac:dyDescent="0.2">
      <c r="A845" s="20"/>
      <c r="H845" s="227"/>
      <c r="O845" s="58"/>
    </row>
    <row r="846" spans="1:15" ht="16" customHeight="1" x14ac:dyDescent="0.2">
      <c r="A846" s="20"/>
      <c r="H846" s="227"/>
      <c r="O846" s="58"/>
    </row>
    <row r="847" spans="1:15" ht="16" customHeight="1" x14ac:dyDescent="0.2">
      <c r="A847" s="20"/>
      <c r="H847" s="227"/>
      <c r="O847" s="58"/>
    </row>
    <row r="848" spans="1:15" ht="16" customHeight="1" x14ac:dyDescent="0.2">
      <c r="A848" s="20"/>
      <c r="H848" s="227"/>
      <c r="O848" s="58"/>
    </row>
    <row r="849" spans="1:15" ht="16" customHeight="1" x14ac:dyDescent="0.2">
      <c r="A849" s="20"/>
      <c r="H849" s="227"/>
      <c r="O849" s="58"/>
    </row>
    <row r="850" spans="1:15" ht="16" customHeight="1" x14ac:dyDescent="0.2">
      <c r="A850" s="20"/>
      <c r="H850" s="227"/>
      <c r="O850" s="58"/>
    </row>
    <row r="851" spans="1:15" ht="16" customHeight="1" x14ac:dyDescent="0.2">
      <c r="A851" s="20"/>
      <c r="H851" s="227"/>
      <c r="O851" s="58"/>
    </row>
    <row r="852" spans="1:15" ht="16" customHeight="1" x14ac:dyDescent="0.2">
      <c r="A852" s="20"/>
      <c r="H852" s="227"/>
      <c r="O852" s="58"/>
    </row>
    <row r="853" spans="1:15" ht="16" customHeight="1" x14ac:dyDescent="0.2">
      <c r="A853" s="20"/>
      <c r="H853" s="227"/>
      <c r="O853" s="58"/>
    </row>
    <row r="854" spans="1:15" ht="16" customHeight="1" x14ac:dyDescent="0.2">
      <c r="A854" s="20"/>
      <c r="H854" s="227"/>
      <c r="O854" s="58"/>
    </row>
    <row r="855" spans="1:15" ht="16" customHeight="1" x14ac:dyDescent="0.2">
      <c r="A855" s="20"/>
      <c r="H855" s="227"/>
      <c r="O855" s="58"/>
    </row>
    <row r="856" spans="1:15" ht="16" customHeight="1" x14ac:dyDescent="0.2">
      <c r="A856" s="20"/>
      <c r="H856" s="227"/>
      <c r="O856" s="58"/>
    </row>
    <row r="857" spans="1:15" ht="16" customHeight="1" x14ac:dyDescent="0.2">
      <c r="A857" s="20"/>
      <c r="H857" s="227"/>
      <c r="O857" s="58"/>
    </row>
    <row r="858" spans="1:15" ht="16" customHeight="1" x14ac:dyDescent="0.2">
      <c r="A858" s="20"/>
      <c r="H858" s="227"/>
      <c r="O858" s="58"/>
    </row>
    <row r="859" spans="1:15" ht="16" customHeight="1" x14ac:dyDescent="0.2">
      <c r="A859" s="20"/>
      <c r="H859" s="227"/>
      <c r="O859" s="58"/>
    </row>
    <row r="860" spans="1:15" ht="16" customHeight="1" x14ac:dyDescent="0.2">
      <c r="A860" s="20"/>
      <c r="H860" s="227"/>
      <c r="O860" s="58"/>
    </row>
    <row r="861" spans="1:15" ht="16" customHeight="1" x14ac:dyDescent="0.2">
      <c r="A861" s="20"/>
      <c r="H861" s="227"/>
      <c r="O861" s="58"/>
    </row>
    <row r="862" spans="1:15" ht="16" customHeight="1" x14ac:dyDescent="0.2">
      <c r="A862" s="20"/>
      <c r="H862" s="227"/>
      <c r="O862" s="58"/>
    </row>
    <row r="863" spans="1:15" ht="16" customHeight="1" x14ac:dyDescent="0.2">
      <c r="A863" s="20"/>
      <c r="H863" s="227"/>
      <c r="O863" s="58"/>
    </row>
    <row r="864" spans="1:15" ht="16" customHeight="1" x14ac:dyDescent="0.2">
      <c r="A864" s="20"/>
      <c r="H864" s="227"/>
      <c r="O864" s="58"/>
    </row>
    <row r="865" spans="1:15" ht="16" customHeight="1" x14ac:dyDescent="0.2">
      <c r="A865" s="20"/>
      <c r="H865" s="227"/>
      <c r="O865" s="58"/>
    </row>
    <row r="866" spans="1:15" ht="16" customHeight="1" x14ac:dyDescent="0.2">
      <c r="A866" s="20"/>
      <c r="H866" s="227"/>
      <c r="O866" s="58"/>
    </row>
    <row r="867" spans="1:15" ht="16" customHeight="1" x14ac:dyDescent="0.2">
      <c r="A867" s="20"/>
      <c r="H867" s="227"/>
      <c r="O867" s="58"/>
    </row>
    <row r="868" spans="1:15" ht="16" customHeight="1" x14ac:dyDescent="0.2">
      <c r="A868" s="20"/>
      <c r="H868" s="227"/>
      <c r="O868" s="58"/>
    </row>
    <row r="869" spans="1:15" ht="16" customHeight="1" x14ac:dyDescent="0.2">
      <c r="A869" s="20"/>
      <c r="H869" s="227"/>
      <c r="O869" s="58"/>
    </row>
    <row r="870" spans="1:15" ht="16" customHeight="1" x14ac:dyDescent="0.2">
      <c r="A870" s="20"/>
      <c r="H870" s="227"/>
      <c r="O870" s="58"/>
    </row>
    <row r="871" spans="1:15" ht="16" customHeight="1" x14ac:dyDescent="0.2">
      <c r="A871" s="20"/>
      <c r="H871" s="227"/>
      <c r="O871" s="58"/>
    </row>
    <row r="872" spans="1:15" ht="16" customHeight="1" x14ac:dyDescent="0.2">
      <c r="A872" s="20"/>
      <c r="H872" s="227"/>
      <c r="O872" s="58"/>
    </row>
    <row r="873" spans="1:15" ht="16" customHeight="1" x14ac:dyDescent="0.2">
      <c r="A873" s="20"/>
      <c r="H873" s="227"/>
      <c r="O873" s="58"/>
    </row>
    <row r="874" spans="1:15" ht="16" customHeight="1" x14ac:dyDescent="0.2">
      <c r="A874" s="20"/>
      <c r="H874" s="227"/>
      <c r="O874" s="58"/>
    </row>
    <row r="875" spans="1:15" ht="16" customHeight="1" x14ac:dyDescent="0.2">
      <c r="A875" s="20"/>
      <c r="H875" s="227"/>
      <c r="O875" s="58"/>
    </row>
    <row r="876" spans="1:15" ht="16" customHeight="1" x14ac:dyDescent="0.2">
      <c r="A876" s="20"/>
      <c r="H876" s="227"/>
      <c r="O876" s="58"/>
    </row>
    <row r="877" spans="1:15" ht="16" customHeight="1" x14ac:dyDescent="0.2">
      <c r="A877" s="20"/>
      <c r="H877" s="227"/>
      <c r="O877" s="58"/>
    </row>
    <row r="878" spans="1:15" ht="16" customHeight="1" x14ac:dyDescent="0.2">
      <c r="A878" s="20"/>
      <c r="H878" s="227"/>
      <c r="O878" s="58"/>
    </row>
    <row r="879" spans="1:15" ht="16" customHeight="1" x14ac:dyDescent="0.2">
      <c r="A879" s="20"/>
      <c r="H879" s="227"/>
      <c r="O879" s="58"/>
    </row>
    <row r="880" spans="1:15" ht="16" customHeight="1" x14ac:dyDescent="0.2">
      <c r="A880" s="20"/>
      <c r="H880" s="227"/>
      <c r="O880" s="58"/>
    </row>
    <row r="881" spans="1:15" ht="16" customHeight="1" x14ac:dyDescent="0.2">
      <c r="A881" s="20"/>
      <c r="H881" s="227"/>
      <c r="O881" s="58"/>
    </row>
    <row r="882" spans="1:15" ht="16" customHeight="1" x14ac:dyDescent="0.2">
      <c r="A882" s="20"/>
      <c r="H882" s="227"/>
      <c r="O882" s="58"/>
    </row>
    <row r="883" spans="1:15" ht="16" customHeight="1" x14ac:dyDescent="0.2">
      <c r="A883" s="20"/>
      <c r="H883" s="227"/>
      <c r="O883" s="58"/>
    </row>
    <row r="884" spans="1:15" ht="16" customHeight="1" x14ac:dyDescent="0.2">
      <c r="A884" s="20"/>
      <c r="H884" s="227"/>
      <c r="O884" s="58"/>
    </row>
    <row r="885" spans="1:15" ht="16" customHeight="1" x14ac:dyDescent="0.2">
      <c r="A885" s="20"/>
      <c r="H885" s="227"/>
      <c r="O885" s="58"/>
    </row>
    <row r="886" spans="1:15" ht="16" customHeight="1" x14ac:dyDescent="0.2">
      <c r="A886" s="20"/>
      <c r="H886" s="227"/>
      <c r="O886" s="58"/>
    </row>
    <row r="887" spans="1:15" ht="16" customHeight="1" x14ac:dyDescent="0.2">
      <c r="A887" s="20"/>
      <c r="H887" s="227"/>
      <c r="O887" s="58"/>
    </row>
    <row r="888" spans="1:15" ht="16" customHeight="1" x14ac:dyDescent="0.2">
      <c r="A888" s="20"/>
      <c r="H888" s="227"/>
      <c r="O888" s="58"/>
    </row>
    <row r="889" spans="1:15" ht="16" customHeight="1" x14ac:dyDescent="0.2">
      <c r="A889" s="20"/>
      <c r="H889" s="227"/>
      <c r="O889" s="58"/>
    </row>
    <row r="890" spans="1:15" ht="16" customHeight="1" x14ac:dyDescent="0.2">
      <c r="A890" s="20"/>
      <c r="H890" s="227"/>
      <c r="O890" s="58"/>
    </row>
    <row r="891" spans="1:15" ht="16" customHeight="1" x14ac:dyDescent="0.2">
      <c r="A891" s="20"/>
      <c r="H891" s="227"/>
      <c r="O891" s="58"/>
    </row>
    <row r="892" spans="1:15" ht="16" customHeight="1" x14ac:dyDescent="0.2">
      <c r="A892" s="20"/>
      <c r="H892" s="227"/>
      <c r="O892" s="58"/>
    </row>
    <row r="893" spans="1:15" ht="16" customHeight="1" x14ac:dyDescent="0.2">
      <c r="A893" s="20"/>
      <c r="H893" s="227"/>
      <c r="O893" s="58"/>
    </row>
    <row r="894" spans="1:15" ht="16" customHeight="1" x14ac:dyDescent="0.2">
      <c r="A894" s="20"/>
      <c r="H894" s="227"/>
      <c r="O894" s="58"/>
    </row>
    <row r="895" spans="1:15" ht="16" customHeight="1" x14ac:dyDescent="0.2">
      <c r="A895" s="20"/>
      <c r="H895" s="227"/>
      <c r="O895" s="58"/>
    </row>
    <row r="896" spans="1:15" ht="16" customHeight="1" x14ac:dyDescent="0.2">
      <c r="A896" s="20"/>
      <c r="H896" s="227"/>
      <c r="O896" s="58"/>
    </row>
    <row r="897" spans="1:15" ht="16" customHeight="1" x14ac:dyDescent="0.2">
      <c r="A897" s="20"/>
      <c r="H897" s="227"/>
      <c r="O897" s="58"/>
    </row>
    <row r="898" spans="1:15" ht="16" customHeight="1" x14ac:dyDescent="0.2">
      <c r="A898" s="20"/>
      <c r="H898" s="227"/>
      <c r="O898" s="58"/>
    </row>
    <row r="899" spans="1:15" ht="16" customHeight="1" x14ac:dyDescent="0.2">
      <c r="A899" s="20"/>
      <c r="H899" s="227"/>
      <c r="O899" s="58"/>
    </row>
    <row r="900" spans="1:15" ht="16" customHeight="1" x14ac:dyDescent="0.2">
      <c r="A900" s="20"/>
      <c r="H900" s="227"/>
      <c r="O900" s="58"/>
    </row>
    <row r="901" spans="1:15" ht="16" customHeight="1" x14ac:dyDescent="0.2">
      <c r="A901" s="20"/>
      <c r="H901" s="227"/>
      <c r="O901" s="58"/>
    </row>
    <row r="902" spans="1:15" ht="16" customHeight="1" x14ac:dyDescent="0.2">
      <c r="A902" s="20"/>
      <c r="H902" s="227"/>
      <c r="O902" s="58"/>
    </row>
    <row r="903" spans="1:15" ht="16" customHeight="1" x14ac:dyDescent="0.2">
      <c r="A903" s="20"/>
      <c r="H903" s="227"/>
      <c r="O903" s="58"/>
    </row>
    <row r="904" spans="1:15" ht="16" customHeight="1" x14ac:dyDescent="0.2">
      <c r="A904" s="20"/>
      <c r="H904" s="227"/>
      <c r="O904" s="58"/>
    </row>
    <row r="905" spans="1:15" ht="16" customHeight="1" x14ac:dyDescent="0.2">
      <c r="A905" s="20"/>
      <c r="H905" s="227"/>
      <c r="O905" s="58"/>
    </row>
    <row r="906" spans="1:15" ht="16" customHeight="1" x14ac:dyDescent="0.2">
      <c r="A906" s="20"/>
      <c r="H906" s="227"/>
      <c r="O906" s="58"/>
    </row>
    <row r="907" spans="1:15" ht="16" customHeight="1" x14ac:dyDescent="0.2">
      <c r="A907" s="20"/>
      <c r="H907" s="227"/>
      <c r="O907" s="58"/>
    </row>
    <row r="908" spans="1:15" ht="16" customHeight="1" x14ac:dyDescent="0.2">
      <c r="A908" s="20"/>
      <c r="H908" s="227"/>
      <c r="O908" s="58"/>
    </row>
    <row r="909" spans="1:15" ht="16" customHeight="1" x14ac:dyDescent="0.2">
      <c r="A909" s="20"/>
      <c r="H909" s="227"/>
      <c r="O909" s="58"/>
    </row>
    <row r="910" spans="1:15" ht="16" customHeight="1" x14ac:dyDescent="0.2">
      <c r="A910" s="20"/>
      <c r="H910" s="227"/>
      <c r="O910" s="58"/>
    </row>
    <row r="911" spans="1:15" ht="16" customHeight="1" x14ac:dyDescent="0.2">
      <c r="A911" s="20"/>
      <c r="H911" s="227"/>
      <c r="O911" s="58"/>
    </row>
    <row r="912" spans="1:15" ht="16" customHeight="1" x14ac:dyDescent="0.2">
      <c r="A912" s="20"/>
      <c r="H912" s="227"/>
      <c r="O912" s="58"/>
    </row>
    <row r="913" spans="1:15" ht="16" customHeight="1" x14ac:dyDescent="0.2">
      <c r="A913" s="20"/>
      <c r="H913" s="227"/>
      <c r="O913" s="58"/>
    </row>
    <row r="914" spans="1:15" ht="16" customHeight="1" x14ac:dyDescent="0.2">
      <c r="A914" s="20"/>
      <c r="H914" s="227"/>
      <c r="O914" s="58"/>
    </row>
    <row r="915" spans="1:15" ht="16" customHeight="1" x14ac:dyDescent="0.2">
      <c r="A915" s="20"/>
      <c r="H915" s="227"/>
      <c r="O915" s="58"/>
    </row>
    <row r="916" spans="1:15" ht="16" customHeight="1" x14ac:dyDescent="0.2">
      <c r="A916" s="20"/>
      <c r="H916" s="227"/>
      <c r="O916" s="58"/>
    </row>
    <row r="917" spans="1:15" ht="16" customHeight="1" x14ac:dyDescent="0.2">
      <c r="A917" s="20"/>
      <c r="H917" s="227"/>
      <c r="O917" s="58"/>
    </row>
    <row r="918" spans="1:15" ht="16" customHeight="1" x14ac:dyDescent="0.2">
      <c r="A918" s="20"/>
      <c r="H918" s="227"/>
      <c r="O918" s="58"/>
    </row>
    <row r="919" spans="1:15" ht="16" customHeight="1" x14ac:dyDescent="0.2">
      <c r="A919" s="20"/>
      <c r="H919" s="227"/>
      <c r="O919" s="58"/>
    </row>
    <row r="920" spans="1:15" ht="16" customHeight="1" x14ac:dyDescent="0.2">
      <c r="A920" s="20"/>
      <c r="H920" s="227"/>
      <c r="O920" s="58"/>
    </row>
    <row r="921" spans="1:15" ht="16" customHeight="1" x14ac:dyDescent="0.2">
      <c r="A921" s="20"/>
      <c r="H921" s="227"/>
      <c r="O921" s="58"/>
    </row>
    <row r="922" spans="1:15" ht="16" customHeight="1" x14ac:dyDescent="0.2">
      <c r="A922" s="20"/>
      <c r="H922" s="227"/>
      <c r="O922" s="58"/>
    </row>
    <row r="923" spans="1:15" ht="16" customHeight="1" x14ac:dyDescent="0.2">
      <c r="A923" s="20"/>
      <c r="H923" s="227"/>
      <c r="O923" s="58"/>
    </row>
    <row r="924" spans="1:15" ht="16" customHeight="1" x14ac:dyDescent="0.2">
      <c r="A924" s="20"/>
      <c r="H924" s="227"/>
      <c r="O924" s="58"/>
    </row>
    <row r="925" spans="1:15" ht="16" customHeight="1" x14ac:dyDescent="0.2">
      <c r="A925" s="20"/>
      <c r="H925" s="227"/>
      <c r="O925" s="58"/>
    </row>
    <row r="926" spans="1:15" ht="16" customHeight="1" x14ac:dyDescent="0.2">
      <c r="A926" s="20"/>
      <c r="H926" s="227"/>
      <c r="O926" s="58"/>
    </row>
    <row r="927" spans="1:15" ht="16" customHeight="1" x14ac:dyDescent="0.2">
      <c r="A927" s="20"/>
      <c r="H927" s="227"/>
      <c r="O927" s="58"/>
    </row>
    <row r="928" spans="1:15" ht="16" customHeight="1" x14ac:dyDescent="0.2">
      <c r="A928" s="20"/>
      <c r="H928" s="227"/>
      <c r="O928" s="58"/>
    </row>
    <row r="929" spans="1:15" ht="16" customHeight="1" x14ac:dyDescent="0.2">
      <c r="A929" s="20"/>
      <c r="H929" s="227"/>
      <c r="O929" s="58"/>
    </row>
    <row r="930" spans="1:15" ht="16" customHeight="1" x14ac:dyDescent="0.2">
      <c r="A930" s="20"/>
      <c r="H930" s="227"/>
      <c r="O930" s="58"/>
    </row>
    <row r="931" spans="1:15" ht="16" customHeight="1" x14ac:dyDescent="0.2">
      <c r="A931" s="20"/>
      <c r="H931" s="227"/>
      <c r="O931" s="58"/>
    </row>
    <row r="932" spans="1:15" ht="16" customHeight="1" x14ac:dyDescent="0.2">
      <c r="A932" s="20"/>
      <c r="H932" s="227"/>
      <c r="O932" s="58"/>
    </row>
    <row r="933" spans="1:15" ht="16" customHeight="1" x14ac:dyDescent="0.2">
      <c r="A933" s="20"/>
      <c r="H933" s="227"/>
      <c r="O933" s="58"/>
    </row>
    <row r="934" spans="1:15" ht="16" customHeight="1" x14ac:dyDescent="0.2">
      <c r="A934" s="20"/>
      <c r="H934" s="227"/>
      <c r="O934" s="58"/>
    </row>
    <row r="935" spans="1:15" ht="16" customHeight="1" x14ac:dyDescent="0.2">
      <c r="A935" s="20"/>
      <c r="H935" s="227"/>
      <c r="O935" s="58"/>
    </row>
    <row r="936" spans="1:15" ht="16" customHeight="1" x14ac:dyDescent="0.2">
      <c r="A936" s="20"/>
      <c r="H936" s="227"/>
      <c r="O936" s="58"/>
    </row>
    <row r="937" spans="1:15" ht="16" customHeight="1" x14ac:dyDescent="0.2">
      <c r="A937" s="20"/>
      <c r="H937" s="227"/>
      <c r="O937" s="58"/>
    </row>
    <row r="938" spans="1:15" ht="16" customHeight="1" x14ac:dyDescent="0.2">
      <c r="A938" s="20"/>
      <c r="H938" s="227"/>
      <c r="O938" s="58"/>
    </row>
    <row r="939" spans="1:15" ht="16" customHeight="1" x14ac:dyDescent="0.2">
      <c r="A939" s="20"/>
      <c r="H939" s="227"/>
      <c r="O939" s="58"/>
    </row>
    <row r="940" spans="1:15" ht="16" customHeight="1" x14ac:dyDescent="0.2">
      <c r="A940" s="20"/>
      <c r="H940" s="227"/>
      <c r="O940" s="58"/>
    </row>
    <row r="941" spans="1:15" ht="16" customHeight="1" x14ac:dyDescent="0.2">
      <c r="A941" s="20"/>
      <c r="H941" s="227"/>
      <c r="O941" s="58"/>
    </row>
    <row r="942" spans="1:15" ht="16" customHeight="1" x14ac:dyDescent="0.2">
      <c r="A942" s="20"/>
      <c r="H942" s="227"/>
      <c r="O942" s="58"/>
    </row>
    <row r="943" spans="1:15" ht="16" customHeight="1" x14ac:dyDescent="0.2">
      <c r="A943" s="20"/>
      <c r="H943" s="227"/>
      <c r="O943" s="58"/>
    </row>
    <row r="944" spans="1:15" ht="16" customHeight="1" x14ac:dyDescent="0.2">
      <c r="A944" s="20"/>
      <c r="H944" s="227"/>
      <c r="O944" s="58"/>
    </row>
    <row r="945" spans="1:15" ht="16" customHeight="1" x14ac:dyDescent="0.2">
      <c r="A945" s="20"/>
      <c r="H945" s="227"/>
      <c r="O945" s="58"/>
    </row>
    <row r="946" spans="1:15" ht="16" customHeight="1" x14ac:dyDescent="0.2">
      <c r="A946" s="20"/>
      <c r="H946" s="227"/>
      <c r="O946" s="58"/>
    </row>
    <row r="947" spans="1:15" ht="16" customHeight="1" x14ac:dyDescent="0.2">
      <c r="A947" s="20"/>
      <c r="H947" s="227"/>
      <c r="O947" s="58"/>
    </row>
    <row r="948" spans="1:15" ht="16" customHeight="1" x14ac:dyDescent="0.2">
      <c r="A948" s="20"/>
      <c r="H948" s="227"/>
      <c r="O948" s="58"/>
    </row>
    <row r="949" spans="1:15" ht="16" customHeight="1" x14ac:dyDescent="0.2">
      <c r="A949" s="20"/>
      <c r="H949" s="227"/>
      <c r="O949" s="58"/>
    </row>
    <row r="950" spans="1:15" ht="16" customHeight="1" x14ac:dyDescent="0.2">
      <c r="A950" s="20"/>
      <c r="H950" s="227"/>
      <c r="O950" s="58"/>
    </row>
    <row r="951" spans="1:15" ht="16" customHeight="1" x14ac:dyDescent="0.2">
      <c r="A951" s="20"/>
      <c r="H951" s="227"/>
      <c r="O951" s="58"/>
    </row>
    <row r="952" spans="1:15" ht="16" customHeight="1" x14ac:dyDescent="0.2">
      <c r="A952" s="20"/>
      <c r="H952" s="227"/>
      <c r="O952" s="58"/>
    </row>
    <row r="953" spans="1:15" ht="16" customHeight="1" x14ac:dyDescent="0.2">
      <c r="A953" s="20"/>
      <c r="H953" s="227"/>
      <c r="O953" s="58"/>
    </row>
    <row r="954" spans="1:15" ht="16" customHeight="1" x14ac:dyDescent="0.2">
      <c r="A954" s="20"/>
      <c r="H954" s="227"/>
      <c r="O954" s="58"/>
    </row>
    <row r="955" spans="1:15" ht="16" customHeight="1" x14ac:dyDescent="0.2">
      <c r="A955" s="20"/>
      <c r="H955" s="227"/>
      <c r="O955" s="58"/>
    </row>
    <row r="956" spans="1:15" ht="16" customHeight="1" x14ac:dyDescent="0.2">
      <c r="A956" s="20"/>
      <c r="H956" s="227"/>
      <c r="O956" s="58"/>
    </row>
    <row r="957" spans="1:15" ht="16" customHeight="1" x14ac:dyDescent="0.2">
      <c r="A957" s="20"/>
      <c r="H957" s="227"/>
      <c r="O957" s="58"/>
    </row>
    <row r="958" spans="1:15" ht="16" customHeight="1" x14ac:dyDescent="0.2">
      <c r="A958" s="20"/>
      <c r="H958" s="227"/>
      <c r="O958" s="58"/>
    </row>
    <row r="959" spans="1:15" ht="16" customHeight="1" x14ac:dyDescent="0.2">
      <c r="A959" s="20"/>
      <c r="H959" s="227"/>
      <c r="O959" s="58"/>
    </row>
    <row r="960" spans="1:15" ht="16" customHeight="1" x14ac:dyDescent="0.2">
      <c r="A960" s="20"/>
      <c r="H960" s="227"/>
      <c r="O960" s="58"/>
    </row>
    <row r="961" spans="1:15" ht="16" customHeight="1" x14ac:dyDescent="0.2">
      <c r="A961" s="20"/>
      <c r="H961" s="227"/>
      <c r="O961" s="58"/>
    </row>
    <row r="962" spans="1:15" ht="16" customHeight="1" x14ac:dyDescent="0.2">
      <c r="A962" s="20"/>
      <c r="H962" s="227"/>
      <c r="O962" s="58"/>
    </row>
    <row r="963" spans="1:15" ht="16" customHeight="1" x14ac:dyDescent="0.2">
      <c r="A963" s="20"/>
      <c r="H963" s="227"/>
      <c r="O963" s="58"/>
    </row>
    <row r="964" spans="1:15" ht="16" customHeight="1" x14ac:dyDescent="0.2">
      <c r="A964" s="20"/>
      <c r="H964" s="227"/>
      <c r="O964" s="58"/>
    </row>
    <row r="965" spans="1:15" ht="16" customHeight="1" x14ac:dyDescent="0.2">
      <c r="A965" s="20"/>
      <c r="H965" s="227"/>
      <c r="O965" s="58"/>
    </row>
    <row r="966" spans="1:15" ht="16" customHeight="1" x14ac:dyDescent="0.2">
      <c r="A966" s="20"/>
      <c r="H966" s="227"/>
      <c r="O966" s="58"/>
    </row>
    <row r="967" spans="1:15" ht="16" customHeight="1" x14ac:dyDescent="0.2">
      <c r="A967" s="20"/>
      <c r="H967" s="227"/>
      <c r="O967" s="58"/>
    </row>
    <row r="968" spans="1:15" ht="16" customHeight="1" x14ac:dyDescent="0.2">
      <c r="A968" s="20"/>
      <c r="H968" s="227"/>
      <c r="O968" s="58"/>
    </row>
    <row r="969" spans="1:15" ht="16" customHeight="1" x14ac:dyDescent="0.2">
      <c r="A969" s="20"/>
      <c r="H969" s="227"/>
      <c r="O969" s="58"/>
    </row>
    <row r="970" spans="1:15" ht="16" customHeight="1" x14ac:dyDescent="0.2">
      <c r="A970" s="20"/>
      <c r="H970" s="227"/>
      <c r="O970" s="58"/>
    </row>
    <row r="971" spans="1:15" ht="16" customHeight="1" x14ac:dyDescent="0.2">
      <c r="A971" s="20"/>
      <c r="H971" s="227"/>
      <c r="O971" s="58"/>
    </row>
    <row r="972" spans="1:15" ht="16" customHeight="1" x14ac:dyDescent="0.2">
      <c r="A972" s="20"/>
      <c r="H972" s="227"/>
      <c r="O972" s="58"/>
    </row>
    <row r="973" spans="1:15" ht="16" customHeight="1" x14ac:dyDescent="0.2">
      <c r="A973" s="20"/>
      <c r="H973" s="227"/>
      <c r="O973" s="58"/>
    </row>
    <row r="974" spans="1:15" ht="16" customHeight="1" x14ac:dyDescent="0.2">
      <c r="A974" s="20"/>
      <c r="H974" s="227"/>
      <c r="O974" s="58"/>
    </row>
    <row r="975" spans="1:15" ht="16" customHeight="1" x14ac:dyDescent="0.2">
      <c r="A975" s="20"/>
      <c r="H975" s="227"/>
      <c r="O975" s="58"/>
    </row>
    <row r="976" spans="1:15" ht="16" customHeight="1" x14ac:dyDescent="0.2">
      <c r="A976" s="20"/>
      <c r="H976" s="227"/>
      <c r="O976" s="58"/>
    </row>
    <row r="977" spans="1:15" ht="16" customHeight="1" x14ac:dyDescent="0.2">
      <c r="A977" s="20"/>
      <c r="H977" s="227"/>
      <c r="O977" s="58"/>
    </row>
    <row r="978" spans="1:15" ht="16" customHeight="1" x14ac:dyDescent="0.2">
      <c r="A978" s="20"/>
      <c r="H978" s="227"/>
      <c r="O978" s="58"/>
    </row>
    <row r="979" spans="1:15" ht="16" customHeight="1" x14ac:dyDescent="0.2">
      <c r="A979" s="20"/>
      <c r="H979" s="227"/>
      <c r="O979" s="58"/>
    </row>
    <row r="980" spans="1:15" ht="16" customHeight="1" x14ac:dyDescent="0.2">
      <c r="A980" s="20"/>
      <c r="H980" s="227"/>
      <c r="O980" s="58"/>
    </row>
    <row r="981" spans="1:15" ht="16" customHeight="1" x14ac:dyDescent="0.2">
      <c r="A981" s="20"/>
      <c r="H981" s="227"/>
      <c r="O981" s="58"/>
    </row>
    <row r="982" spans="1:15" ht="16" customHeight="1" x14ac:dyDescent="0.2">
      <c r="A982" s="20"/>
      <c r="H982" s="227"/>
      <c r="O982" s="58"/>
    </row>
    <row r="983" spans="1:15" ht="16" customHeight="1" x14ac:dyDescent="0.2">
      <c r="A983" s="20"/>
      <c r="H983" s="227"/>
      <c r="O983" s="58"/>
    </row>
    <row r="984" spans="1:15" ht="16" customHeight="1" x14ac:dyDescent="0.2">
      <c r="A984" s="20"/>
      <c r="H984" s="227"/>
      <c r="O984" s="58"/>
    </row>
    <row r="985" spans="1:15" ht="16" customHeight="1" x14ac:dyDescent="0.2">
      <c r="A985" s="20"/>
      <c r="H985" s="227"/>
      <c r="O985" s="58"/>
    </row>
    <row r="986" spans="1:15" ht="16" customHeight="1" x14ac:dyDescent="0.2">
      <c r="A986" s="20"/>
      <c r="H986" s="227"/>
      <c r="O986" s="58"/>
    </row>
    <row r="987" spans="1:15" ht="16" customHeight="1" x14ac:dyDescent="0.2">
      <c r="A987" s="20"/>
      <c r="H987" s="227"/>
      <c r="O987" s="58"/>
    </row>
    <row r="988" spans="1:15" ht="16" customHeight="1" x14ac:dyDescent="0.2">
      <c r="A988" s="20"/>
      <c r="H988" s="227"/>
      <c r="O988" s="58"/>
    </row>
    <row r="989" spans="1:15" ht="16" customHeight="1" x14ac:dyDescent="0.2">
      <c r="A989" s="20"/>
      <c r="H989" s="227"/>
      <c r="O989" s="58"/>
    </row>
    <row r="990" spans="1:15" ht="16" customHeight="1" x14ac:dyDescent="0.2">
      <c r="A990" s="20"/>
      <c r="H990" s="227"/>
      <c r="O990" s="58"/>
    </row>
    <row r="991" spans="1:15" ht="16" customHeight="1" x14ac:dyDescent="0.2">
      <c r="A991" s="20"/>
      <c r="H991" s="227"/>
      <c r="O991" s="58"/>
    </row>
    <row r="992" spans="1:15" ht="16" customHeight="1" x14ac:dyDescent="0.2">
      <c r="A992" s="20"/>
      <c r="H992" s="227"/>
      <c r="O992" s="58"/>
    </row>
    <row r="993" spans="1:15" ht="16" customHeight="1" x14ac:dyDescent="0.2">
      <c r="A993" s="20"/>
      <c r="H993" s="227"/>
      <c r="O993" s="58"/>
    </row>
    <row r="994" spans="1:15" ht="16" customHeight="1" x14ac:dyDescent="0.2">
      <c r="A994" s="20"/>
      <c r="H994" s="227"/>
      <c r="O994" s="58"/>
    </row>
    <row r="995" spans="1:15" ht="16" customHeight="1" x14ac:dyDescent="0.2">
      <c r="A995" s="20"/>
      <c r="H995" s="227"/>
      <c r="O995" s="58"/>
    </row>
    <row r="996" spans="1:15" ht="16" customHeight="1" x14ac:dyDescent="0.2">
      <c r="A996" s="20"/>
      <c r="H996" s="227"/>
      <c r="O996" s="58"/>
    </row>
    <row r="997" spans="1:15" ht="16" customHeight="1" x14ac:dyDescent="0.2">
      <c r="A997" s="20"/>
      <c r="H997" s="227"/>
      <c r="O997" s="58"/>
    </row>
    <row r="998" spans="1:15" ht="16" customHeight="1" x14ac:dyDescent="0.2">
      <c r="A998" s="20"/>
      <c r="H998" s="227"/>
      <c r="O998" s="58"/>
    </row>
    <row r="999" spans="1:15" ht="16" customHeight="1" x14ac:dyDescent="0.2">
      <c r="A999" s="20"/>
      <c r="H999" s="227"/>
      <c r="O999" s="58"/>
    </row>
    <row r="1000" spans="1:15" ht="16" customHeight="1" x14ac:dyDescent="0.2">
      <c r="A1000" s="20"/>
      <c r="H1000" s="227"/>
      <c r="O1000" s="58"/>
    </row>
  </sheetData>
  <mergeCells count="8">
    <mergeCell ref="B11:E11"/>
    <mergeCell ref="B13:E13"/>
    <mergeCell ref="B9:E9"/>
    <mergeCell ref="B2:E3"/>
    <mergeCell ref="B4:E4"/>
    <mergeCell ref="B6:E6"/>
    <mergeCell ref="B5:E5"/>
    <mergeCell ref="B10:E10"/>
  </mergeCells>
  <pageMargins left="0.7" right="0.7" top="0.75" bottom="0.75" header="0" footer="0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33610-8CAA-499D-8149-958A5830E90B}">
  <sheetPr>
    <tabColor rgb="FF459130"/>
  </sheetPr>
  <dimension ref="A1:IV2"/>
  <sheetViews>
    <sheetView workbookViewId="0"/>
  </sheetViews>
  <sheetFormatPr baseColWidth="10" defaultColWidth="8.83203125" defaultRowHeight="16" x14ac:dyDescent="0.2"/>
  <sheetData>
    <row r="1" spans="1:256" x14ac:dyDescent="0.2">
      <c r="A1">
        <v>366</v>
      </c>
      <c r="B1" t="s">
        <v>519</v>
      </c>
      <c r="C1" t="s">
        <v>520</v>
      </c>
      <c r="D1" t="s">
        <v>521</v>
      </c>
      <c r="E1" t="s">
        <v>522</v>
      </c>
      <c r="F1" t="s">
        <v>523</v>
      </c>
      <c r="G1" t="s">
        <v>524</v>
      </c>
      <c r="H1" t="s">
        <v>525</v>
      </c>
      <c r="I1" t="s">
        <v>526</v>
      </c>
      <c r="J1" t="s">
        <v>527</v>
      </c>
      <c r="K1" t="s">
        <v>528</v>
      </c>
      <c r="L1" t="s">
        <v>529</v>
      </c>
      <c r="M1" t="s">
        <v>530</v>
      </c>
      <c r="N1" t="s">
        <v>531</v>
      </c>
      <c r="O1" t="s">
        <v>532</v>
      </c>
      <c r="P1" t="s">
        <v>533</v>
      </c>
      <c r="Q1" t="s">
        <v>534</v>
      </c>
      <c r="R1" t="s">
        <v>535</v>
      </c>
      <c r="S1" t="s">
        <v>536</v>
      </c>
      <c r="T1" t="s">
        <v>537</v>
      </c>
      <c r="U1" t="s">
        <v>538</v>
      </c>
      <c r="V1" t="s">
        <v>539</v>
      </c>
      <c r="W1" t="s">
        <v>540</v>
      </c>
      <c r="X1" t="s">
        <v>541</v>
      </c>
      <c r="Y1" t="s">
        <v>542</v>
      </c>
      <c r="Z1" t="s">
        <v>543</v>
      </c>
      <c r="AA1" t="s">
        <v>544</v>
      </c>
      <c r="AB1" t="s">
        <v>545</v>
      </c>
      <c r="AC1" t="s">
        <v>546</v>
      </c>
      <c r="AD1" t="s">
        <v>547</v>
      </c>
      <c r="AE1" t="s">
        <v>548</v>
      </c>
      <c r="AF1" t="s">
        <v>549</v>
      </c>
      <c r="AG1" t="s">
        <v>550</v>
      </c>
      <c r="AH1" t="s">
        <v>551</v>
      </c>
      <c r="AI1" t="s">
        <v>552</v>
      </c>
      <c r="AJ1" t="s">
        <v>553</v>
      </c>
      <c r="AK1" t="s">
        <v>554</v>
      </c>
      <c r="AL1" t="s">
        <v>555</v>
      </c>
      <c r="AM1" t="s">
        <v>556</v>
      </c>
      <c r="AN1" t="s">
        <v>557</v>
      </c>
      <c r="AO1" t="s">
        <v>558</v>
      </c>
      <c r="AP1" t="s">
        <v>559</v>
      </c>
      <c r="AQ1" t="s">
        <v>560</v>
      </c>
      <c r="AR1" t="s">
        <v>561</v>
      </c>
      <c r="AS1" t="s">
        <v>562</v>
      </c>
      <c r="AT1" t="s">
        <v>563</v>
      </c>
      <c r="AU1" t="s">
        <v>564</v>
      </c>
      <c r="AV1" t="s">
        <v>565</v>
      </c>
      <c r="AW1" t="s">
        <v>566</v>
      </c>
      <c r="AX1" t="s">
        <v>567</v>
      </c>
      <c r="AY1" t="s">
        <v>568</v>
      </c>
      <c r="AZ1" t="s">
        <v>569</v>
      </c>
      <c r="BA1" t="s">
        <v>570</v>
      </c>
      <c r="BB1" t="s">
        <v>571</v>
      </c>
      <c r="BC1" t="s">
        <v>572</v>
      </c>
      <c r="BD1" t="s">
        <v>573</v>
      </c>
      <c r="BE1" t="s">
        <v>574</v>
      </c>
      <c r="BF1" t="s">
        <v>575</v>
      </c>
      <c r="BG1" t="s">
        <v>576</v>
      </c>
      <c r="BH1" t="s">
        <v>577</v>
      </c>
      <c r="BI1" t="s">
        <v>578</v>
      </c>
      <c r="BJ1" t="s">
        <v>579</v>
      </c>
      <c r="BK1" t="s">
        <v>580</v>
      </c>
      <c r="BL1" t="s">
        <v>581</v>
      </c>
      <c r="BM1" t="s">
        <v>582</v>
      </c>
      <c r="BN1" t="s">
        <v>583</v>
      </c>
      <c r="BO1" t="s">
        <v>584</v>
      </c>
      <c r="BP1" t="s">
        <v>585</v>
      </c>
      <c r="BQ1" t="s">
        <v>586</v>
      </c>
      <c r="BR1" t="s">
        <v>587</v>
      </c>
      <c r="BS1" t="s">
        <v>588</v>
      </c>
      <c r="BT1" t="s">
        <v>589</v>
      </c>
      <c r="BU1" t="s">
        <v>590</v>
      </c>
      <c r="BV1" t="s">
        <v>591</v>
      </c>
      <c r="BW1" t="s">
        <v>592</v>
      </c>
      <c r="BX1" t="s">
        <v>593</v>
      </c>
      <c r="BY1" t="s">
        <v>594</v>
      </c>
      <c r="BZ1" t="s">
        <v>595</v>
      </c>
      <c r="CA1" t="s">
        <v>596</v>
      </c>
      <c r="CB1" t="s">
        <v>597</v>
      </c>
      <c r="CC1" t="s">
        <v>598</v>
      </c>
      <c r="CD1" t="s">
        <v>599</v>
      </c>
      <c r="CE1" t="s">
        <v>600</v>
      </c>
      <c r="CF1" t="s">
        <v>601</v>
      </c>
      <c r="CG1" t="s">
        <v>602</v>
      </c>
      <c r="CH1" t="s">
        <v>603</v>
      </c>
      <c r="CI1" t="s">
        <v>604</v>
      </c>
      <c r="CJ1" t="s">
        <v>605</v>
      </c>
      <c r="CK1" t="s">
        <v>606</v>
      </c>
      <c r="CL1" t="s">
        <v>607</v>
      </c>
      <c r="CM1" t="s">
        <v>608</v>
      </c>
      <c r="CN1" t="s">
        <v>609</v>
      </c>
      <c r="CO1" t="s">
        <v>610</v>
      </c>
      <c r="CP1" t="s">
        <v>611</v>
      </c>
      <c r="CQ1" t="s">
        <v>612</v>
      </c>
      <c r="CR1" t="s">
        <v>613</v>
      </c>
      <c r="CS1" t="s">
        <v>614</v>
      </c>
      <c r="CT1" t="s">
        <v>615</v>
      </c>
      <c r="CU1" t="s">
        <v>616</v>
      </c>
      <c r="CV1" t="s">
        <v>617</v>
      </c>
      <c r="CW1" t="s">
        <v>618</v>
      </c>
      <c r="CX1" t="s">
        <v>619</v>
      </c>
      <c r="CY1" t="s">
        <v>620</v>
      </c>
      <c r="CZ1" t="s">
        <v>621</v>
      </c>
      <c r="DA1" t="s">
        <v>622</v>
      </c>
      <c r="DB1" t="s">
        <v>623</v>
      </c>
      <c r="DC1" t="s">
        <v>624</v>
      </c>
      <c r="DD1" t="s">
        <v>625</v>
      </c>
      <c r="DE1" t="s">
        <v>626</v>
      </c>
      <c r="DF1" t="s">
        <v>627</v>
      </c>
      <c r="DG1" t="s">
        <v>628</v>
      </c>
      <c r="DH1" t="s">
        <v>629</v>
      </c>
      <c r="DI1" t="s">
        <v>630</v>
      </c>
      <c r="DJ1" t="s">
        <v>631</v>
      </c>
      <c r="DK1" t="s">
        <v>632</v>
      </c>
      <c r="DL1" t="s">
        <v>633</v>
      </c>
      <c r="DM1" t="s">
        <v>634</v>
      </c>
      <c r="DN1" t="s">
        <v>635</v>
      </c>
      <c r="DO1" t="s">
        <v>636</v>
      </c>
      <c r="DP1" t="s">
        <v>637</v>
      </c>
      <c r="DQ1" t="s">
        <v>638</v>
      </c>
      <c r="DR1" t="s">
        <v>639</v>
      </c>
      <c r="DS1" t="s">
        <v>640</v>
      </c>
      <c r="DT1" t="s">
        <v>641</v>
      </c>
      <c r="DU1" t="s">
        <v>642</v>
      </c>
      <c r="DV1" t="s">
        <v>643</v>
      </c>
      <c r="DW1" t="s">
        <v>644</v>
      </c>
      <c r="DX1" t="s">
        <v>645</v>
      </c>
      <c r="DY1" t="s">
        <v>646</v>
      </c>
      <c r="DZ1" t="s">
        <v>647</v>
      </c>
      <c r="EA1" t="s">
        <v>648</v>
      </c>
      <c r="EB1" t="s">
        <v>649</v>
      </c>
      <c r="EC1" t="s">
        <v>650</v>
      </c>
      <c r="ED1" t="s">
        <v>651</v>
      </c>
      <c r="EE1" t="s">
        <v>652</v>
      </c>
      <c r="EF1" t="s">
        <v>653</v>
      </c>
      <c r="EG1" t="s">
        <v>654</v>
      </c>
      <c r="EH1" t="s">
        <v>655</v>
      </c>
      <c r="EI1" t="s">
        <v>656</v>
      </c>
      <c r="EJ1" t="s">
        <v>657</v>
      </c>
      <c r="EK1" t="s">
        <v>658</v>
      </c>
      <c r="EL1" t="s">
        <v>659</v>
      </c>
      <c r="EM1" t="s">
        <v>660</v>
      </c>
      <c r="EN1" t="s">
        <v>661</v>
      </c>
      <c r="EO1" t="s">
        <v>662</v>
      </c>
      <c r="EP1" t="s">
        <v>663</v>
      </c>
      <c r="EQ1" t="s">
        <v>664</v>
      </c>
      <c r="ER1" t="s">
        <v>665</v>
      </c>
      <c r="ES1" t="s">
        <v>666</v>
      </c>
      <c r="ET1" t="s">
        <v>667</v>
      </c>
      <c r="EU1" t="s">
        <v>668</v>
      </c>
      <c r="EV1" t="s">
        <v>669</v>
      </c>
      <c r="EW1" t="s">
        <v>670</v>
      </c>
      <c r="EX1" t="s">
        <v>671</v>
      </c>
      <c r="EY1" t="s">
        <v>672</v>
      </c>
      <c r="EZ1" t="s">
        <v>673</v>
      </c>
      <c r="FA1" t="s">
        <v>674</v>
      </c>
      <c r="FB1" t="s">
        <v>675</v>
      </c>
      <c r="FC1" t="s">
        <v>676</v>
      </c>
      <c r="FD1" t="s">
        <v>677</v>
      </c>
      <c r="FE1" t="s">
        <v>678</v>
      </c>
      <c r="FF1" t="s">
        <v>679</v>
      </c>
      <c r="FG1" t="s">
        <v>680</v>
      </c>
      <c r="FH1" t="s">
        <v>681</v>
      </c>
      <c r="FI1" t="s">
        <v>682</v>
      </c>
      <c r="FJ1" t="s">
        <v>683</v>
      </c>
      <c r="FK1" t="s">
        <v>684</v>
      </c>
      <c r="FL1" t="s">
        <v>685</v>
      </c>
      <c r="FM1" t="s">
        <v>686</v>
      </c>
      <c r="FN1" t="s">
        <v>687</v>
      </c>
      <c r="FO1" t="s">
        <v>688</v>
      </c>
      <c r="FP1" t="s">
        <v>689</v>
      </c>
      <c r="FQ1" t="s">
        <v>690</v>
      </c>
      <c r="FR1" t="s">
        <v>691</v>
      </c>
      <c r="FS1" t="s">
        <v>692</v>
      </c>
      <c r="FT1" t="s">
        <v>693</v>
      </c>
      <c r="FU1" t="s">
        <v>694</v>
      </c>
      <c r="FV1" t="s">
        <v>695</v>
      </c>
      <c r="FW1" t="s">
        <v>696</v>
      </c>
      <c r="FX1" t="s">
        <v>697</v>
      </c>
      <c r="FY1" t="s">
        <v>698</v>
      </c>
      <c r="FZ1" t="s">
        <v>699</v>
      </c>
      <c r="GA1" t="s">
        <v>700</v>
      </c>
      <c r="GB1" t="s">
        <v>701</v>
      </c>
      <c r="GC1" t="s">
        <v>702</v>
      </c>
      <c r="GD1" t="s">
        <v>703</v>
      </c>
      <c r="GE1" t="s">
        <v>704</v>
      </c>
      <c r="GF1" t="s">
        <v>705</v>
      </c>
      <c r="GG1" t="s">
        <v>706</v>
      </c>
      <c r="GH1" t="s">
        <v>707</v>
      </c>
      <c r="GI1" t="s">
        <v>708</v>
      </c>
      <c r="GJ1" t="s">
        <v>709</v>
      </c>
      <c r="GK1" t="s">
        <v>710</v>
      </c>
      <c r="GL1" t="s">
        <v>711</v>
      </c>
      <c r="GM1" t="s">
        <v>712</v>
      </c>
      <c r="GN1" t="s">
        <v>713</v>
      </c>
      <c r="GO1" t="s">
        <v>714</v>
      </c>
      <c r="GP1" t="s">
        <v>715</v>
      </c>
      <c r="GQ1" t="s">
        <v>716</v>
      </c>
      <c r="GR1" t="s">
        <v>717</v>
      </c>
      <c r="GS1" t="s">
        <v>718</v>
      </c>
      <c r="GT1" t="s">
        <v>719</v>
      </c>
      <c r="GU1" t="s">
        <v>720</v>
      </c>
      <c r="GV1" t="s">
        <v>721</v>
      </c>
      <c r="GW1" t="s">
        <v>722</v>
      </c>
      <c r="GX1" t="s">
        <v>723</v>
      </c>
      <c r="GY1" t="s">
        <v>724</v>
      </c>
      <c r="GZ1" t="s">
        <v>725</v>
      </c>
      <c r="HA1" t="s">
        <v>726</v>
      </c>
      <c r="HB1" t="s">
        <v>727</v>
      </c>
      <c r="HC1" t="s">
        <v>728</v>
      </c>
      <c r="HD1" t="s">
        <v>729</v>
      </c>
      <c r="HE1" t="s">
        <v>730</v>
      </c>
      <c r="HF1" t="s">
        <v>731</v>
      </c>
      <c r="HG1" t="s">
        <v>732</v>
      </c>
      <c r="HH1" t="s">
        <v>733</v>
      </c>
      <c r="HI1" t="s">
        <v>734</v>
      </c>
      <c r="HJ1" t="s">
        <v>735</v>
      </c>
      <c r="HK1" t="s">
        <v>736</v>
      </c>
      <c r="HL1" t="s">
        <v>737</v>
      </c>
      <c r="HM1" t="s">
        <v>738</v>
      </c>
      <c r="HN1" t="s">
        <v>739</v>
      </c>
      <c r="HO1" t="s">
        <v>740</v>
      </c>
      <c r="HP1" t="s">
        <v>741</v>
      </c>
      <c r="HQ1" t="s">
        <v>742</v>
      </c>
      <c r="HR1" t="s">
        <v>743</v>
      </c>
      <c r="HS1" t="s">
        <v>744</v>
      </c>
      <c r="HT1" t="s">
        <v>745</v>
      </c>
      <c r="HU1" t="s">
        <v>746</v>
      </c>
      <c r="HV1" t="s">
        <v>747</v>
      </c>
      <c r="HW1" t="s">
        <v>748</v>
      </c>
      <c r="HX1" t="s">
        <v>749</v>
      </c>
      <c r="HY1" t="s">
        <v>750</v>
      </c>
      <c r="HZ1" t="s">
        <v>751</v>
      </c>
      <c r="IA1" t="s">
        <v>752</v>
      </c>
      <c r="IB1" t="s">
        <v>753</v>
      </c>
      <c r="IC1" t="s">
        <v>754</v>
      </c>
      <c r="ID1" t="s">
        <v>755</v>
      </c>
      <c r="IE1" t="s">
        <v>756</v>
      </c>
      <c r="IF1" t="s">
        <v>757</v>
      </c>
      <c r="IG1" t="s">
        <v>758</v>
      </c>
      <c r="IH1" t="s">
        <v>759</v>
      </c>
      <c r="II1" t="s">
        <v>760</v>
      </c>
      <c r="IJ1" t="s">
        <v>761</v>
      </c>
      <c r="IK1" t="s">
        <v>762</v>
      </c>
      <c r="IL1" t="s">
        <v>763</v>
      </c>
      <c r="IM1" t="s">
        <v>764</v>
      </c>
      <c r="IN1" t="s">
        <v>765</v>
      </c>
      <c r="IO1" t="s">
        <v>766</v>
      </c>
      <c r="IP1" t="s">
        <v>767</v>
      </c>
      <c r="IQ1" t="s">
        <v>768</v>
      </c>
      <c r="IR1" t="s">
        <v>769</v>
      </c>
      <c r="IS1" t="s">
        <v>770</v>
      </c>
      <c r="IT1" t="s">
        <v>771</v>
      </c>
      <c r="IU1" t="s">
        <v>772</v>
      </c>
      <c r="IV1" t="s">
        <v>773</v>
      </c>
    </row>
    <row r="2" spans="1:256" x14ac:dyDescent="0.2">
      <c r="A2" t="s">
        <v>774</v>
      </c>
      <c r="B2" t="s">
        <v>775</v>
      </c>
      <c r="C2" t="s">
        <v>776</v>
      </c>
      <c r="D2" t="s">
        <v>777</v>
      </c>
      <c r="E2" t="s">
        <v>778</v>
      </c>
      <c r="F2" t="s">
        <v>779</v>
      </c>
      <c r="G2" t="s">
        <v>780</v>
      </c>
      <c r="H2" t="s">
        <v>781</v>
      </c>
      <c r="I2" t="s">
        <v>782</v>
      </c>
      <c r="J2" t="s">
        <v>783</v>
      </c>
      <c r="K2" t="s">
        <v>784</v>
      </c>
      <c r="L2" t="s">
        <v>785</v>
      </c>
      <c r="M2" t="s">
        <v>786</v>
      </c>
      <c r="N2" t="s">
        <v>787</v>
      </c>
      <c r="O2" t="s">
        <v>788</v>
      </c>
      <c r="P2" t="s">
        <v>789</v>
      </c>
      <c r="Q2" t="s">
        <v>790</v>
      </c>
      <c r="R2" t="s">
        <v>791</v>
      </c>
      <c r="S2" t="s">
        <v>792</v>
      </c>
      <c r="T2" t="s">
        <v>793</v>
      </c>
      <c r="U2" t="s">
        <v>794</v>
      </c>
      <c r="V2" t="s">
        <v>795</v>
      </c>
      <c r="W2" t="s">
        <v>796</v>
      </c>
      <c r="X2" t="s">
        <v>797</v>
      </c>
      <c r="Y2" t="s">
        <v>798</v>
      </c>
      <c r="Z2" t="s">
        <v>799</v>
      </c>
      <c r="AA2" t="s">
        <v>800</v>
      </c>
      <c r="AB2" t="s">
        <v>801</v>
      </c>
      <c r="AC2" t="s">
        <v>802</v>
      </c>
      <c r="AD2" t="s">
        <v>803</v>
      </c>
      <c r="AE2" t="s">
        <v>804</v>
      </c>
      <c r="AF2" t="s">
        <v>805</v>
      </c>
      <c r="AG2" t="s">
        <v>806</v>
      </c>
      <c r="AH2" t="s">
        <v>807</v>
      </c>
      <c r="AI2" t="s">
        <v>808</v>
      </c>
      <c r="AJ2" t="s">
        <v>809</v>
      </c>
      <c r="AK2" t="s">
        <v>810</v>
      </c>
      <c r="AL2" t="s">
        <v>811</v>
      </c>
      <c r="AM2" t="s">
        <v>812</v>
      </c>
      <c r="AN2" t="s">
        <v>813</v>
      </c>
      <c r="AO2" t="s">
        <v>814</v>
      </c>
      <c r="AP2" t="s">
        <v>815</v>
      </c>
      <c r="AQ2" t="s">
        <v>816</v>
      </c>
      <c r="AR2" t="s">
        <v>817</v>
      </c>
      <c r="AS2" t="s">
        <v>818</v>
      </c>
      <c r="AT2" t="s">
        <v>819</v>
      </c>
      <c r="AU2" t="s">
        <v>820</v>
      </c>
      <c r="AV2" t="s">
        <v>821</v>
      </c>
      <c r="AW2" t="s">
        <v>822</v>
      </c>
      <c r="AX2" t="s">
        <v>823</v>
      </c>
      <c r="AY2" t="s">
        <v>824</v>
      </c>
      <c r="AZ2" t="s">
        <v>825</v>
      </c>
      <c r="BA2" t="s">
        <v>826</v>
      </c>
      <c r="BB2" t="s">
        <v>827</v>
      </c>
      <c r="BC2" t="s">
        <v>828</v>
      </c>
      <c r="BD2" t="s">
        <v>829</v>
      </c>
      <c r="BE2" t="s">
        <v>830</v>
      </c>
      <c r="BF2" t="s">
        <v>831</v>
      </c>
      <c r="BG2" t="s">
        <v>832</v>
      </c>
      <c r="BH2" t="s">
        <v>833</v>
      </c>
      <c r="BI2" t="s">
        <v>834</v>
      </c>
      <c r="BJ2" t="s">
        <v>835</v>
      </c>
      <c r="BK2" t="s">
        <v>836</v>
      </c>
      <c r="BL2" t="s">
        <v>837</v>
      </c>
      <c r="BM2" t="s">
        <v>838</v>
      </c>
      <c r="BN2" t="s">
        <v>839</v>
      </c>
      <c r="BO2" t="s">
        <v>840</v>
      </c>
      <c r="BP2" t="s">
        <v>841</v>
      </c>
      <c r="BQ2" t="s">
        <v>842</v>
      </c>
      <c r="BR2" t="s">
        <v>843</v>
      </c>
      <c r="BS2" t="s">
        <v>844</v>
      </c>
      <c r="BT2" t="s">
        <v>845</v>
      </c>
      <c r="BU2" t="s">
        <v>846</v>
      </c>
      <c r="BV2" t="s">
        <v>847</v>
      </c>
      <c r="BW2" t="s">
        <v>848</v>
      </c>
      <c r="BX2" t="s">
        <v>849</v>
      </c>
      <c r="BY2" t="s">
        <v>850</v>
      </c>
      <c r="BZ2" t="s">
        <v>851</v>
      </c>
      <c r="CA2" t="s">
        <v>852</v>
      </c>
      <c r="CB2" t="s">
        <v>853</v>
      </c>
      <c r="CC2" t="s">
        <v>854</v>
      </c>
      <c r="CD2" t="s">
        <v>855</v>
      </c>
      <c r="CE2" t="s">
        <v>856</v>
      </c>
      <c r="CF2" t="s">
        <v>857</v>
      </c>
      <c r="CG2" t="s">
        <v>858</v>
      </c>
      <c r="CH2" t="s">
        <v>859</v>
      </c>
      <c r="CI2" t="s">
        <v>860</v>
      </c>
      <c r="CJ2" t="s">
        <v>861</v>
      </c>
      <c r="CK2" t="s">
        <v>862</v>
      </c>
      <c r="CL2" t="s">
        <v>863</v>
      </c>
      <c r="CM2" t="s">
        <v>864</v>
      </c>
      <c r="CN2" t="s">
        <v>865</v>
      </c>
      <c r="CO2" t="s">
        <v>866</v>
      </c>
      <c r="CP2" t="s">
        <v>867</v>
      </c>
      <c r="CQ2" t="s">
        <v>868</v>
      </c>
      <c r="CR2" t="s">
        <v>869</v>
      </c>
      <c r="CS2" t="s">
        <v>870</v>
      </c>
      <c r="CT2" t="s">
        <v>871</v>
      </c>
      <c r="CU2" t="s">
        <v>872</v>
      </c>
      <c r="CV2" t="s">
        <v>873</v>
      </c>
      <c r="CW2" t="s">
        <v>874</v>
      </c>
      <c r="CX2" t="s">
        <v>875</v>
      </c>
      <c r="CY2" t="s">
        <v>876</v>
      </c>
      <c r="CZ2" t="s">
        <v>877</v>
      </c>
      <c r="DA2" t="s">
        <v>878</v>
      </c>
      <c r="DB2" t="s">
        <v>879</v>
      </c>
      <c r="DC2" t="s">
        <v>880</v>
      </c>
      <c r="DD2" t="s">
        <v>881</v>
      </c>
      <c r="DE2" t="s">
        <v>882</v>
      </c>
      <c r="DF2" t="s">
        <v>883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459130"/>
  </sheetPr>
  <dimension ref="B1:M994"/>
  <sheetViews>
    <sheetView showGridLines="0" workbookViewId="0">
      <selection activeCell="L19" sqref="L19"/>
    </sheetView>
  </sheetViews>
  <sheetFormatPr baseColWidth="10" defaultColWidth="11.1640625" defaultRowHeight="16" customHeight="1" x14ac:dyDescent="0.2"/>
  <cols>
    <col min="1" max="1" width="5" style="18" customWidth="1"/>
    <col min="2" max="2" width="13.6640625" style="18" customWidth="1"/>
    <col min="3" max="12" width="11.1640625" style="18"/>
    <col min="13" max="13" width="18.1640625" style="18" bestFit="1" customWidth="1"/>
    <col min="14" max="14" width="17.33203125" style="18" bestFit="1" customWidth="1"/>
    <col min="15" max="15" width="17.1640625" style="18" bestFit="1" customWidth="1"/>
    <col min="16" max="18" width="19.83203125" style="18" bestFit="1" customWidth="1"/>
    <col min="19" max="16384" width="11.1640625" style="18"/>
  </cols>
  <sheetData>
    <row r="1" spans="2:11" s="101" customFormat="1" ht="16" customHeight="1" x14ac:dyDescent="0.2"/>
    <row r="2" spans="2:11" s="101" customFormat="1" ht="16" customHeight="1" x14ac:dyDescent="0.2">
      <c r="B2" s="102" t="s">
        <v>192</v>
      </c>
    </row>
    <row r="3" spans="2:11" s="101" customFormat="1" ht="16" customHeight="1" x14ac:dyDescent="0.2">
      <c r="B3" s="103"/>
    </row>
    <row r="4" spans="2:11" s="101" customFormat="1" ht="16" customHeight="1" x14ac:dyDescent="0.2">
      <c r="B4" s="221" t="s">
        <v>342</v>
      </c>
      <c r="C4" s="219"/>
      <c r="D4" s="219"/>
      <c r="E4" s="219"/>
      <c r="F4" s="225">
        <v>2022</v>
      </c>
      <c r="G4" s="222">
        <f>F4+1</f>
        <v>2023</v>
      </c>
      <c r="H4" s="222">
        <f t="shared" ref="H4:K4" si="0">G4+1</f>
        <v>2024</v>
      </c>
      <c r="I4" s="222">
        <f t="shared" si="0"/>
        <v>2025</v>
      </c>
      <c r="J4" s="222">
        <f t="shared" si="0"/>
        <v>2026</v>
      </c>
      <c r="K4" s="223">
        <f t="shared" si="0"/>
        <v>2027</v>
      </c>
    </row>
    <row r="5" spans="2:11" s="104" customFormat="1" ht="16" customHeight="1" x14ac:dyDescent="0.2">
      <c r="B5" s="104" t="s">
        <v>304</v>
      </c>
      <c r="F5" s="224"/>
    </row>
    <row r="6" spans="2:11" ht="16" customHeight="1" x14ac:dyDescent="0.2">
      <c r="F6" s="78"/>
    </row>
    <row r="7" spans="2:11" ht="16" customHeight="1" x14ac:dyDescent="0.2">
      <c r="B7" s="24" t="s">
        <v>460</v>
      </c>
      <c r="F7" s="78"/>
    </row>
    <row r="8" spans="2:11" ht="16" customHeight="1" x14ac:dyDescent="0.2">
      <c r="B8" s="52" t="s">
        <v>461</v>
      </c>
      <c r="F8" s="105"/>
      <c r="G8" s="342">
        <f>DE_BS!J7</f>
        <v>4127</v>
      </c>
      <c r="H8" s="342">
        <f ca="1">DE_BS!K7</f>
        <v>5346.5775919625521</v>
      </c>
      <c r="I8" s="342">
        <f ca="1">DE_BS!L7</f>
        <v>8581.7905021000697</v>
      </c>
      <c r="J8" s="342">
        <f ca="1">DE_BS!M7</f>
        <v>12978.98749461355</v>
      </c>
      <c r="K8" s="342">
        <f ca="1">DE_BS!N7</f>
        <v>17310.054736552494</v>
      </c>
    </row>
    <row r="9" spans="2:11" ht="16" customHeight="1" x14ac:dyDescent="0.2">
      <c r="B9" s="85" t="s">
        <v>462</v>
      </c>
      <c r="F9" s="113">
        <v>-1000</v>
      </c>
      <c r="G9" s="107">
        <v>-1000</v>
      </c>
      <c r="H9" s="107">
        <v>-1000</v>
      </c>
      <c r="I9" s="107">
        <v>-1000</v>
      </c>
      <c r="J9" s="107">
        <v>-1000</v>
      </c>
      <c r="K9" s="107">
        <v>-1000</v>
      </c>
    </row>
    <row r="10" spans="2:11" ht="16" customHeight="1" x14ac:dyDescent="0.2">
      <c r="B10" s="108" t="s">
        <v>463</v>
      </c>
      <c r="C10" s="109"/>
      <c r="D10" s="109"/>
      <c r="E10" s="109"/>
      <c r="F10" s="110"/>
      <c r="G10" s="343">
        <f>'[1]Cash Flow Statement'!K13+'[1]Cash Flow Statement'!K15</f>
        <v>834.25861089314765</v>
      </c>
      <c r="H10" s="343">
        <f>'[1]Cash Flow Statement'!L13+'[1]Cash Flow Statement'!L15</f>
        <v>975.69582126066678</v>
      </c>
      <c r="I10" s="343">
        <f>'[1]Cash Flow Statement'!M13+'[1]Cash Flow Statement'!M15</f>
        <v>1242.4807186370272</v>
      </c>
      <c r="J10" s="343">
        <f>'[1]Cash Flow Statement'!N13+'[1]Cash Flow Statement'!N15</f>
        <v>1485.2055777068708</v>
      </c>
      <c r="K10" s="343">
        <f>'[1]Cash Flow Statement'!O13+'[1]Cash Flow Statement'!O15</f>
        <v>1773.6789724346831</v>
      </c>
    </row>
    <row r="11" spans="2:11" s="24" customFormat="1" ht="16" customHeight="1" x14ac:dyDescent="0.2">
      <c r="B11" s="24" t="s">
        <v>493</v>
      </c>
      <c r="F11" s="111">
        <f t="shared" ref="F11" si="1">SUM(F8:F10)</f>
        <v>-1000</v>
      </c>
      <c r="G11" s="112">
        <f>SUM(G8:G10)</f>
        <v>3961.2586108931478</v>
      </c>
      <c r="H11" s="112">
        <f t="shared" ref="H11:K11" ca="1" si="2">SUM(H8:H10)</f>
        <v>5322.273413223219</v>
      </c>
      <c r="I11" s="112">
        <f t="shared" ca="1" si="2"/>
        <v>8824.2712207370969</v>
      </c>
      <c r="J11" s="112">
        <f t="shared" ca="1" si="2"/>
        <v>13464.19307232042</v>
      </c>
      <c r="K11" s="112">
        <f t="shared" ca="1" si="2"/>
        <v>18083.733708987176</v>
      </c>
    </row>
    <row r="12" spans="2:11" ht="16" customHeight="1" x14ac:dyDescent="0.2">
      <c r="F12" s="105"/>
      <c r="G12" s="106"/>
      <c r="H12" s="106"/>
      <c r="I12" s="106"/>
      <c r="J12" s="106"/>
      <c r="K12" s="106"/>
    </row>
    <row r="13" spans="2:11" ht="16" customHeight="1" x14ac:dyDescent="0.2">
      <c r="B13" s="24" t="s">
        <v>465</v>
      </c>
      <c r="F13" s="105"/>
      <c r="G13" s="106"/>
      <c r="H13" s="106"/>
      <c r="I13" s="106"/>
      <c r="J13" s="106"/>
      <c r="K13" s="106"/>
    </row>
    <row r="14" spans="2:11" ht="16" customHeight="1" x14ac:dyDescent="0.2">
      <c r="B14" s="52" t="s">
        <v>206</v>
      </c>
      <c r="F14" s="105"/>
      <c r="G14" s="106">
        <f>F17</f>
        <v>1019</v>
      </c>
      <c r="H14" s="106">
        <f t="shared" ref="H14:K14" ca="1" si="3">G17</f>
        <v>0</v>
      </c>
      <c r="I14" s="106">
        <f t="shared" ca="1" si="3"/>
        <v>0</v>
      </c>
      <c r="J14" s="106">
        <f t="shared" ca="1" si="3"/>
        <v>0</v>
      </c>
      <c r="K14" s="106">
        <f t="shared" ca="1" si="3"/>
        <v>0</v>
      </c>
    </row>
    <row r="15" spans="2:11" ht="16" customHeight="1" x14ac:dyDescent="0.2">
      <c r="B15" s="85" t="s">
        <v>464</v>
      </c>
      <c r="F15" s="105"/>
      <c r="G15" s="107">
        <f>-G14</f>
        <v>-1019</v>
      </c>
      <c r="H15" s="107">
        <v>0</v>
      </c>
      <c r="I15" s="107">
        <v>0</v>
      </c>
      <c r="J15" s="107">
        <v>0</v>
      </c>
      <c r="K15" s="107">
        <v>0</v>
      </c>
    </row>
    <row r="16" spans="2:11" ht="16" customHeight="1" x14ac:dyDescent="0.2">
      <c r="B16" s="85" t="s">
        <v>196</v>
      </c>
      <c r="F16" s="113"/>
      <c r="G16" s="114"/>
      <c r="H16" s="114"/>
      <c r="I16" s="114"/>
      <c r="J16" s="114"/>
      <c r="K16" s="114"/>
    </row>
    <row r="17" spans="2:11" s="24" customFormat="1" ht="16" customHeight="1" x14ac:dyDescent="0.2">
      <c r="B17" s="115" t="s">
        <v>194</v>
      </c>
      <c r="C17" s="115"/>
      <c r="D17" s="115"/>
      <c r="E17" s="115"/>
      <c r="F17" s="116">
        <f>DE_BS!J27</f>
        <v>1019</v>
      </c>
      <c r="G17" s="117">
        <f ca="1">G26*G31</f>
        <v>0</v>
      </c>
      <c r="H17" s="117">
        <f t="shared" ref="H17:K17" ca="1" si="4">H26*H31</f>
        <v>0</v>
      </c>
      <c r="I17" s="117">
        <f t="shared" ca="1" si="4"/>
        <v>0</v>
      </c>
      <c r="J17" s="117">
        <f t="shared" ca="1" si="4"/>
        <v>0</v>
      </c>
      <c r="K17" s="117">
        <f t="shared" ca="1" si="4"/>
        <v>0</v>
      </c>
    </row>
    <row r="18" spans="2:11" ht="16" customHeight="1" x14ac:dyDescent="0.2">
      <c r="F18" s="105"/>
      <c r="G18" s="106"/>
      <c r="H18" s="106"/>
      <c r="I18" s="106"/>
      <c r="J18" s="106"/>
      <c r="K18" s="106"/>
    </row>
    <row r="19" spans="2:11" ht="16" customHeight="1" x14ac:dyDescent="0.2">
      <c r="B19" s="24" t="s">
        <v>466</v>
      </c>
      <c r="F19" s="105"/>
      <c r="G19" s="106"/>
      <c r="H19" s="106"/>
      <c r="I19" s="106"/>
      <c r="J19" s="106"/>
      <c r="K19" s="106"/>
    </row>
    <row r="20" spans="2:11" ht="16" customHeight="1" x14ac:dyDescent="0.2">
      <c r="B20" s="85" t="s">
        <v>467</v>
      </c>
      <c r="F20" s="105">
        <f>DE_BS!J28</f>
        <v>1113</v>
      </c>
      <c r="G20" s="106">
        <f ca="1">G27*G31</f>
        <v>1634.4815475331604</v>
      </c>
      <c r="H20" s="106">
        <f t="shared" ref="H20:K20" ca="1" si="5">H27*H31</f>
        <v>1804.5026632820579</v>
      </c>
      <c r="I20" s="106">
        <f t="shared" ca="1" si="5"/>
        <v>2069.0817664074798</v>
      </c>
      <c r="J20" s="106">
        <f t="shared" ca="1" si="5"/>
        <v>2683.8356154939738</v>
      </c>
      <c r="K20" s="106">
        <f t="shared" ca="1" si="5"/>
        <v>3435.704385073911</v>
      </c>
    </row>
    <row r="21" spans="2:11" ht="16" customHeight="1" x14ac:dyDescent="0.2">
      <c r="B21" s="85" t="s">
        <v>468</v>
      </c>
      <c r="F21" s="105">
        <f>DE_BS!J35</f>
        <v>7887</v>
      </c>
      <c r="G21" s="106">
        <f ca="1">IF(Cover!$H$18=1,'Debt Schedule'!G28*'Debt Schedule'!G31)</f>
        <v>11582.350373220161</v>
      </c>
      <c r="H21" s="106">
        <f ca="1">IF(Cover!$H$18=1,'Debt Schedule'!H28*'Debt Schedule'!H31)</f>
        <v>12787.16307754321</v>
      </c>
      <c r="I21" s="106">
        <f ca="1">IF(Cover!$H$18=1,'Debt Schedule'!I28*'Debt Schedule'!I31)</f>
        <v>14662.037638504758</v>
      </c>
      <c r="J21" s="106">
        <f ca="1">IF(Cover!$H$18=1,'Debt Schedule'!J28*'Debt Schedule'!J31)</f>
        <v>19018.339172867003</v>
      </c>
      <c r="K21" s="106">
        <f ca="1">IF(Cover!$H$18=1,'Debt Schedule'!K28*'Debt Schedule'!K31)</f>
        <v>24346.271774553406</v>
      </c>
    </row>
    <row r="22" spans="2:11" ht="16" customHeight="1" x14ac:dyDescent="0.2">
      <c r="B22" s="118" t="s">
        <v>469</v>
      </c>
      <c r="C22" s="119"/>
      <c r="D22" s="119"/>
      <c r="E22" s="119"/>
      <c r="F22" s="120">
        <f>SUM(F20:F21)</f>
        <v>9000</v>
      </c>
      <c r="G22" s="117">
        <f ca="1">SUM(G20:G21)</f>
        <v>13216.83192075332</v>
      </c>
      <c r="H22" s="117">
        <f ca="1">IF([1]Cover!$G$17=1,SUM(H20:H21),0)</f>
        <v>14591.665740825267</v>
      </c>
      <c r="I22" s="117">
        <f ca="1">IF([1]Cover!$G$17=1,SUM(I20:I21),0)</f>
        <v>16731.119404912239</v>
      </c>
      <c r="J22" s="117">
        <f ca="1">IF([1]Cover!$G$17=1,SUM(J20:J21),0)</f>
        <v>21702.174788360979</v>
      </c>
      <c r="K22" s="117">
        <f ca="1">IF([1]Cover!$G$17=1,SUM(K20:K21),0)</f>
        <v>27781.976159627317</v>
      </c>
    </row>
    <row r="23" spans="2:11" ht="16" customHeight="1" x14ac:dyDescent="0.2">
      <c r="F23" s="78"/>
    </row>
    <row r="24" spans="2:11" ht="16" customHeight="1" x14ac:dyDescent="0.2">
      <c r="B24" s="121" t="s">
        <v>305</v>
      </c>
      <c r="C24" s="122"/>
      <c r="D24" s="122"/>
      <c r="E24" s="122"/>
      <c r="F24" s="123">
        <f>SUM(F22,F17)</f>
        <v>10019</v>
      </c>
      <c r="G24" s="124">
        <f ca="1">G31</f>
        <v>14713.271001558613</v>
      </c>
      <c r="H24" s="124">
        <f t="shared" ref="H24:K24" ca="1" si="6">H31</f>
        <v>16243.766561925371</v>
      </c>
      <c r="I24" s="124">
        <f t="shared" ca="1" si="6"/>
        <v>18625.453924201745</v>
      </c>
      <c r="J24" s="124">
        <f t="shared" ca="1" si="6"/>
        <v>24159.343244954289</v>
      </c>
      <c r="K24" s="123">
        <f t="shared" ca="1" si="6"/>
        <v>30927.513238145119</v>
      </c>
    </row>
    <row r="25" spans="2:11" ht="16" customHeight="1" x14ac:dyDescent="0.2">
      <c r="F25" s="125"/>
    </row>
    <row r="26" spans="2:11" ht="16" customHeight="1" x14ac:dyDescent="0.2">
      <c r="B26" s="126" t="s">
        <v>470</v>
      </c>
      <c r="C26" s="127"/>
      <c r="D26" s="127"/>
      <c r="E26" s="127"/>
      <c r="F26" s="128">
        <f>F17/F$24</f>
        <v>0.10170675716139335</v>
      </c>
      <c r="G26" s="129">
        <v>0</v>
      </c>
      <c r="H26" s="128">
        <f t="shared" ref="H26:K28" si="7">G26</f>
        <v>0</v>
      </c>
      <c r="I26" s="128">
        <f t="shared" si="7"/>
        <v>0</v>
      </c>
      <c r="J26" s="128">
        <f t="shared" si="7"/>
        <v>0</v>
      </c>
      <c r="K26" s="130">
        <f t="shared" si="7"/>
        <v>0</v>
      </c>
    </row>
    <row r="27" spans="2:11" ht="16" customHeight="1" x14ac:dyDescent="0.2">
      <c r="B27" s="131" t="s">
        <v>471</v>
      </c>
      <c r="C27" s="19"/>
      <c r="D27" s="19"/>
      <c r="E27" s="19"/>
      <c r="F27" s="132">
        <f>F20/F24</f>
        <v>0.11108893103104102</v>
      </c>
      <c r="G27" s="133">
        <f>F27</f>
        <v>0.11108893103104102</v>
      </c>
      <c r="H27" s="132">
        <f t="shared" si="7"/>
        <v>0.11108893103104102</v>
      </c>
      <c r="I27" s="132">
        <f t="shared" si="7"/>
        <v>0.11108893103104102</v>
      </c>
      <c r="J27" s="132">
        <f t="shared" si="7"/>
        <v>0.11108893103104102</v>
      </c>
      <c r="K27" s="134">
        <f t="shared" si="7"/>
        <v>0.11108893103104102</v>
      </c>
    </row>
    <row r="28" spans="2:11" ht="16" customHeight="1" x14ac:dyDescent="0.2">
      <c r="B28" s="135" t="s">
        <v>472</v>
      </c>
      <c r="C28" s="136"/>
      <c r="D28" s="136"/>
      <c r="E28" s="136"/>
      <c r="F28" s="137">
        <f>F21/F24</f>
        <v>0.78720431180756567</v>
      </c>
      <c r="G28" s="138">
        <f>F28</f>
        <v>0.78720431180756567</v>
      </c>
      <c r="H28" s="137">
        <f t="shared" si="7"/>
        <v>0.78720431180756567</v>
      </c>
      <c r="I28" s="137">
        <f t="shared" si="7"/>
        <v>0.78720431180756567</v>
      </c>
      <c r="J28" s="137">
        <f t="shared" si="7"/>
        <v>0.78720431180756567</v>
      </c>
      <c r="K28" s="139">
        <f t="shared" si="7"/>
        <v>0.78720431180756567</v>
      </c>
    </row>
    <row r="29" spans="2:11" ht="16" customHeight="1" x14ac:dyDescent="0.2">
      <c r="F29" s="78"/>
    </row>
    <row r="30" spans="2:11" ht="16" customHeight="1" x14ac:dyDescent="0.2">
      <c r="B30" s="24" t="s">
        <v>473</v>
      </c>
      <c r="F30" s="78"/>
    </row>
    <row r="31" spans="2:11" ht="16" customHeight="1" x14ac:dyDescent="0.2">
      <c r="B31" s="18" t="s">
        <v>305</v>
      </c>
      <c r="F31" s="105">
        <f>F24</f>
        <v>10019</v>
      </c>
      <c r="G31" s="106">
        <f ca="1">G32*G33</f>
        <v>14713.271001558613</v>
      </c>
      <c r="H31" s="106">
        <f t="shared" ref="H31:K31" ca="1" si="8">H32*H33</f>
        <v>16243.766561925371</v>
      </c>
      <c r="I31" s="106">
        <f t="shared" ca="1" si="8"/>
        <v>18625.453924201745</v>
      </c>
      <c r="J31" s="106">
        <f t="shared" ca="1" si="8"/>
        <v>24159.343244954289</v>
      </c>
      <c r="K31" s="106">
        <f t="shared" ca="1" si="8"/>
        <v>30927.513238145119</v>
      </c>
    </row>
    <row r="32" spans="2:11" ht="16" customHeight="1" x14ac:dyDescent="0.2">
      <c r="B32" s="18" t="s">
        <v>474</v>
      </c>
      <c r="F32" s="343">
        <f>DE_IS!J30</f>
        <v>10804.275593097806</v>
      </c>
      <c r="G32" s="344">
        <f ca="1">DE_IS!K30</f>
        <v>11988.148264845044</v>
      </c>
      <c r="H32" s="343">
        <f ca="1">DE_IS!L30</f>
        <v>10635.483775039476</v>
      </c>
      <c r="I32" s="343">
        <f ca="1">DE_IS!M30</f>
        <v>10192.781553057932</v>
      </c>
      <c r="J32" s="343">
        <f ca="1">DE_IS!N30</f>
        <v>11356.714153807923</v>
      </c>
      <c r="K32" s="343">
        <f ca="1">DE_IS!O30</f>
        <v>12741.434099415052</v>
      </c>
    </row>
    <row r="33" spans="2:11" ht="16" customHeight="1" x14ac:dyDescent="0.2">
      <c r="B33" s="115" t="s">
        <v>473</v>
      </c>
      <c r="C33" s="115"/>
      <c r="D33" s="115"/>
      <c r="E33" s="115"/>
      <c r="F33" s="140">
        <f t="shared" ref="F33" si="9">F31/F32</f>
        <v>0.9273180708571086</v>
      </c>
      <c r="G33" s="141">
        <f>F33+0.3</f>
        <v>1.2273180708571085</v>
      </c>
      <c r="H33" s="141">
        <f t="shared" ref="H33:K33" si="10">G33+0.3</f>
        <v>1.5273180708571086</v>
      </c>
      <c r="I33" s="141">
        <f t="shared" si="10"/>
        <v>1.8273180708571086</v>
      </c>
      <c r="J33" s="141">
        <f t="shared" si="10"/>
        <v>2.1273180708571084</v>
      </c>
      <c r="K33" s="141">
        <f t="shared" si="10"/>
        <v>2.4273180708571083</v>
      </c>
    </row>
    <row r="34" spans="2:11" ht="16" customHeight="1" x14ac:dyDescent="0.2">
      <c r="F34" s="78"/>
    </row>
    <row r="35" spans="2:11" ht="16" customHeight="1" x14ac:dyDescent="0.2">
      <c r="B35" s="24" t="s">
        <v>475</v>
      </c>
      <c r="F35" s="78"/>
    </row>
    <row r="36" spans="2:11" ht="16" customHeight="1" x14ac:dyDescent="0.2">
      <c r="B36" s="52" t="s">
        <v>305</v>
      </c>
      <c r="F36" s="105">
        <f>F24</f>
        <v>10019</v>
      </c>
      <c r="G36" s="106">
        <f ca="1">G31</f>
        <v>14713.271001558613</v>
      </c>
      <c r="H36" s="106">
        <f t="shared" ref="H36:K36" ca="1" si="11">H31</f>
        <v>16243.766561925371</v>
      </c>
      <c r="I36" s="106">
        <f t="shared" ca="1" si="11"/>
        <v>18625.453924201745</v>
      </c>
      <c r="J36" s="106">
        <f t="shared" ca="1" si="11"/>
        <v>24159.343244954289</v>
      </c>
      <c r="K36" s="106">
        <f t="shared" ca="1" si="11"/>
        <v>30927.513238145119</v>
      </c>
    </row>
    <row r="37" spans="2:11" ht="16" customHeight="1" x14ac:dyDescent="0.2">
      <c r="B37" s="85" t="s">
        <v>476</v>
      </c>
      <c r="F37" s="345">
        <f>-(DE_BS!J7+'Debt Schedule'!F9)</f>
        <v>-3127</v>
      </c>
      <c r="G37" s="342">
        <f ca="1">-(DE_BS!K7+'Debt Schedule'!G9)</f>
        <v>-4346.5775919625521</v>
      </c>
      <c r="H37" s="342">
        <f ca="1">-(DE_BS!L7+'Debt Schedule'!H9)</f>
        <v>-7581.7905021000697</v>
      </c>
      <c r="I37" s="342">
        <f ca="1">-(DE_BS!M7+'Debt Schedule'!I9)</f>
        <v>-11978.98749461355</v>
      </c>
      <c r="J37" s="342">
        <f ca="1">-(DE_BS!N7+'Debt Schedule'!J9)</f>
        <v>-16310.054736552494</v>
      </c>
      <c r="K37" s="342">
        <f ca="1">-(DE_BS!O7+'Debt Schedule'!K9)</f>
        <v>-21892.473733461593</v>
      </c>
    </row>
    <row r="38" spans="2:11" s="24" customFormat="1" ht="16" customHeight="1" x14ac:dyDescent="0.2">
      <c r="B38" s="115" t="s">
        <v>429</v>
      </c>
      <c r="C38" s="115"/>
      <c r="D38" s="115"/>
      <c r="E38" s="115"/>
      <c r="F38" s="117">
        <f t="shared" ref="F38" si="12">SUM(F36:F37)</f>
        <v>6892</v>
      </c>
      <c r="G38" s="142">
        <f ca="1">SUM(G36:G37)</f>
        <v>10366.693409596061</v>
      </c>
      <c r="H38" s="117">
        <f t="shared" ref="H38:K38" ca="1" si="13">SUM(H36:H37)</f>
        <v>8661.9760598253015</v>
      </c>
      <c r="I38" s="117">
        <f t="shared" ca="1" si="13"/>
        <v>6646.4664295881958</v>
      </c>
      <c r="J38" s="117">
        <f t="shared" ca="1" si="13"/>
        <v>7849.2885084017944</v>
      </c>
      <c r="K38" s="117">
        <f t="shared" ca="1" si="13"/>
        <v>9035.0395046835256</v>
      </c>
    </row>
    <row r="39" spans="2:11" ht="16" customHeight="1" x14ac:dyDescent="0.2">
      <c r="B39" s="52" t="s">
        <v>474</v>
      </c>
      <c r="F39" s="343">
        <f>F32</f>
        <v>10804.275593097806</v>
      </c>
      <c r="G39" s="344">
        <f t="shared" ref="G39:K39" ca="1" si="14">G32</f>
        <v>11988.148264845044</v>
      </c>
      <c r="H39" s="343">
        <f t="shared" ca="1" si="14"/>
        <v>10635.483775039476</v>
      </c>
      <c r="I39" s="343">
        <f t="shared" ca="1" si="14"/>
        <v>10192.781553057932</v>
      </c>
      <c r="J39" s="343">
        <f t="shared" ca="1" si="14"/>
        <v>11356.714153807923</v>
      </c>
      <c r="K39" s="343">
        <f t="shared" ca="1" si="14"/>
        <v>12741.434099415052</v>
      </c>
    </row>
    <row r="40" spans="2:11" s="24" customFormat="1" ht="16" customHeight="1" x14ac:dyDescent="0.2">
      <c r="B40" s="115" t="s">
        <v>231</v>
      </c>
      <c r="C40" s="115"/>
      <c r="D40" s="115"/>
      <c r="E40" s="115"/>
      <c r="F40" s="140">
        <f t="shared" ref="F40" si="15">F38/F39</f>
        <v>0.63789561277045537</v>
      </c>
      <c r="G40" s="141">
        <f ca="1">G38/G39</f>
        <v>0.86474517836888454</v>
      </c>
      <c r="H40" s="141">
        <f t="shared" ref="H40:K40" ca="1" si="16">H38/H39</f>
        <v>0.8144411897984537</v>
      </c>
      <c r="I40" s="141">
        <f t="shared" ca="1" si="16"/>
        <v>0.65207582395349106</v>
      </c>
      <c r="J40" s="141">
        <f t="shared" ca="1" si="16"/>
        <v>0.69115841097135622</v>
      </c>
      <c r="K40" s="141">
        <f t="shared" ca="1" si="16"/>
        <v>0.7091069524974678</v>
      </c>
    </row>
    <row r="41" spans="2:11" s="24" customFormat="1" ht="16" customHeight="1" x14ac:dyDescent="0.2">
      <c r="F41" s="144"/>
    </row>
    <row r="42" spans="2:11" s="24" customFormat="1" ht="16" customHeight="1" x14ac:dyDescent="0.2">
      <c r="B42" s="24" t="s">
        <v>197</v>
      </c>
      <c r="F42" s="105">
        <f>F49</f>
        <v>124.4</v>
      </c>
      <c r="G42" s="106">
        <f ca="1">IF([1]Cover!$G$17=1,G49,0)</f>
        <v>321.16901567430574</v>
      </c>
      <c r="H42" s="106">
        <f ca="1">IF([1]Cover!$G$17=1,H49,0)</f>
        <v>354.57747750205402</v>
      </c>
      <c r="I42" s="106">
        <f ca="1">IF([1]Cover!$G$17=1,I49,0)</f>
        <v>406.56620153936746</v>
      </c>
      <c r="J42" s="106">
        <f ca="1">IF([1]Cover!$G$17=1,J49,0)</f>
        <v>527.36284735717186</v>
      </c>
      <c r="K42" s="106">
        <f ca="1">IF([1]Cover!$G$17=1,K49,0)</f>
        <v>675.10202067894386</v>
      </c>
    </row>
    <row r="43" spans="2:11" ht="16" customHeight="1" x14ac:dyDescent="0.2">
      <c r="B43" s="18" t="s">
        <v>474</v>
      </c>
      <c r="F43" s="345">
        <f>'[1]Income Statement'!J$61</f>
        <v>1684.9379999999994</v>
      </c>
      <c r="G43" s="342">
        <f>'[1]Income Statement'!K$61</f>
        <v>1854.547459167012</v>
      </c>
      <c r="H43" s="342">
        <f>'[1]Income Statement'!L$61</f>
        <v>2255.1386740565545</v>
      </c>
      <c r="I43" s="342">
        <f>'[1]Income Statement'!M$61</f>
        <v>2621.5555081960833</v>
      </c>
      <c r="J43" s="342">
        <f>'[1]Income Statement'!N$61</f>
        <v>3026.5732348411043</v>
      </c>
      <c r="K43" s="342">
        <f>'[1]Income Statement'!O$61</f>
        <v>3372.6739976687345</v>
      </c>
    </row>
    <row r="44" spans="2:11" ht="16" customHeight="1" x14ac:dyDescent="0.2">
      <c r="B44" s="115" t="s">
        <v>477</v>
      </c>
      <c r="C44" s="115"/>
      <c r="D44" s="115"/>
      <c r="E44" s="115"/>
      <c r="F44" s="140">
        <f t="shared" ref="F44" si="17">F43/F42</f>
        <v>13.544517684887454</v>
      </c>
      <c r="G44" s="143">
        <f ca="1">IF([1]Cover!$G$17=1,G43/G42,0)</f>
        <v>5.7743660460935926</v>
      </c>
      <c r="H44" s="143">
        <f ca="1">IF([1]Cover!$G$17=1,H43/H42,0)</f>
        <v>6.3600730930336393</v>
      </c>
      <c r="I44" s="143">
        <f ca="1">IF([1]Cover!$G$17=1,I43/I42,0)</f>
        <v>6.4480409297924393</v>
      </c>
      <c r="J44" s="143">
        <f ca="1">IF([1]Cover!$G$17=1,J43/J42,0)</f>
        <v>5.7390717795318436</v>
      </c>
      <c r="K44" s="143">
        <f ca="1">IF([1]Cover!$G$17=1,K43/K42,0)</f>
        <v>4.9957989968343854</v>
      </c>
    </row>
    <row r="45" spans="2:11" ht="16" customHeight="1" x14ac:dyDescent="0.2">
      <c r="F45" s="78"/>
    </row>
    <row r="46" spans="2:11" ht="16" customHeight="1" x14ac:dyDescent="0.2">
      <c r="B46" s="24" t="s">
        <v>16</v>
      </c>
      <c r="F46" s="78"/>
      <c r="G46" s="106"/>
      <c r="H46" s="106"/>
      <c r="I46" s="106"/>
      <c r="J46" s="106"/>
      <c r="K46" s="106"/>
    </row>
    <row r="47" spans="2:11" ht="16" customHeight="1" x14ac:dyDescent="0.2">
      <c r="B47" s="85" t="s">
        <v>478</v>
      </c>
      <c r="F47" s="78"/>
      <c r="G47" s="106">
        <f ca="1">IF([1]Cover!$G$17=1,G55*G17,0)</f>
        <v>0</v>
      </c>
      <c r="H47" s="106">
        <f ca="1">IF([1]Cover!$G$17=1,H55*H17,0)</f>
        <v>0</v>
      </c>
      <c r="I47" s="106">
        <f ca="1">IF([1]Cover!$G$17=1,I55*I17,0)</f>
        <v>0</v>
      </c>
      <c r="J47" s="106">
        <f ca="1">IF([1]Cover!$G$17=1,J55*J17,0)</f>
        <v>0</v>
      </c>
      <c r="K47" s="106">
        <f ca="1">IF([1]Cover!$G$17=1,K55*K17,0)</f>
        <v>0</v>
      </c>
    </row>
    <row r="48" spans="2:11" ht="16" customHeight="1" x14ac:dyDescent="0.2">
      <c r="B48" s="85" t="s">
        <v>479</v>
      </c>
      <c r="F48" s="78"/>
      <c r="G48" s="106">
        <f ca="1">IF([1]Cover!$G$17=1,G56*G22,0)</f>
        <v>321.16901567430574</v>
      </c>
      <c r="H48" s="106">
        <f ca="1">IF([1]Cover!$G$17=1,H56*H22,0)</f>
        <v>354.57747750205402</v>
      </c>
      <c r="I48" s="106">
        <f ca="1">IF([1]Cover!$G$17=1,I56*I22,0)</f>
        <v>406.56620153936746</v>
      </c>
      <c r="J48" s="106">
        <f ca="1">IF([1]Cover!$G$17=1,J56*J22,0)</f>
        <v>527.36284735717186</v>
      </c>
      <c r="K48" s="106">
        <f ca="1">IF([1]Cover!$G$17=1,K56*K22,0)</f>
        <v>675.10202067894386</v>
      </c>
    </row>
    <row r="49" spans="2:13" s="24" customFormat="1" ht="16" customHeight="1" x14ac:dyDescent="0.2">
      <c r="B49" s="115" t="s">
        <v>197</v>
      </c>
      <c r="C49" s="115"/>
      <c r="D49" s="115"/>
      <c r="E49" s="115"/>
      <c r="F49" s="116">
        <v>124.4</v>
      </c>
      <c r="G49" s="117">
        <f ca="1">IF([1]Cover!$G$17=1,SUM(G47:G48),0)</f>
        <v>321.16901567430574</v>
      </c>
      <c r="H49" s="117">
        <f ca="1">IF([1]Cover!$G$17=1,SUM(H47:H48),0)</f>
        <v>354.57747750205402</v>
      </c>
      <c r="I49" s="117">
        <f ca="1">IF([1]Cover!$G$17=1,SUM(I47:I48),0)</f>
        <v>406.56620153936746</v>
      </c>
      <c r="J49" s="117">
        <f ca="1">IF([1]Cover!$G$17=1,SUM(J47:J48),0)</f>
        <v>527.36284735717186</v>
      </c>
      <c r="K49" s="117">
        <f ca="1">IF([1]Cover!$G$17=1,SUM(K47:K48),0)</f>
        <v>675.10202067894386</v>
      </c>
      <c r="M49" s="18"/>
    </row>
    <row r="50" spans="2:13" s="24" customFormat="1" ht="16" customHeight="1" x14ac:dyDescent="0.2">
      <c r="F50" s="111"/>
      <c r="G50" s="112"/>
      <c r="M50" s="18"/>
    </row>
    <row r="51" spans="2:13" s="24" customFormat="1" ht="16" customHeight="1" x14ac:dyDescent="0.2">
      <c r="B51" s="24" t="s">
        <v>480</v>
      </c>
      <c r="F51" s="111"/>
      <c r="G51" s="112"/>
      <c r="M51" s="18"/>
    </row>
    <row r="52" spans="2:13" s="24" customFormat="1" ht="16" customHeight="1" x14ac:dyDescent="0.2">
      <c r="B52" s="85" t="s">
        <v>481</v>
      </c>
      <c r="F52" s="346">
        <f>'[1]Balance Sheet'!J8</f>
        <v>428.505</v>
      </c>
      <c r="G52" s="342">
        <f>IF([1]Cover!$G$17=1,'[1]Balance Sheet'!K8,0)</f>
        <v>606.10506522470553</v>
      </c>
      <c r="H52" s="342">
        <f>IF([1]Cover!$G$17=1,'[1]Balance Sheet'!L8,0)</f>
        <v>2094.8532746124192</v>
      </c>
      <c r="I52" s="342">
        <f>IF([1]Cover!$G$17=1,'[1]Balance Sheet'!M8,0)</f>
        <v>3762.5955856779065</v>
      </c>
      <c r="J52" s="342">
        <f>IF([1]Cover!$G$17=1,'[1]Balance Sheet'!N8,0)</f>
        <v>5715.6948408239614</v>
      </c>
      <c r="K52" s="342">
        <f>IF([1]Cover!$G$17=1,'[1]Balance Sheet'!O8,0)</f>
        <v>7830.8174693990986</v>
      </c>
      <c r="M52" s="18"/>
    </row>
    <row r="53" spans="2:13" ht="16" customHeight="1" x14ac:dyDescent="0.2">
      <c r="B53" s="115" t="s">
        <v>482</v>
      </c>
      <c r="C53" s="119"/>
      <c r="D53" s="119"/>
      <c r="E53" s="119"/>
      <c r="F53" s="116">
        <v>2.6</v>
      </c>
      <c r="G53" s="117">
        <f>G52*G57</f>
        <v>3.6776074248473982</v>
      </c>
      <c r="H53" s="117">
        <f>H52*H57</f>
        <v>12.710746698386927</v>
      </c>
      <c r="I53" s="117">
        <f>I52*I57</f>
        <v>22.829951862317959</v>
      </c>
      <c r="J53" s="117">
        <f>J52*J57</f>
        <v>34.680590859248547</v>
      </c>
      <c r="K53" s="117">
        <f>K52*K57</f>
        <v>47.514324034579893</v>
      </c>
    </row>
    <row r="54" spans="2:13" ht="16" customHeight="1" x14ac:dyDescent="0.2">
      <c r="F54" s="78"/>
    </row>
    <row r="55" spans="2:13" ht="16" customHeight="1" x14ac:dyDescent="0.2">
      <c r="B55" s="145" t="s">
        <v>483</v>
      </c>
      <c r="C55" s="127"/>
      <c r="D55" s="127"/>
      <c r="E55" s="127"/>
      <c r="F55" s="146">
        <v>2.4300000000000002E-2</v>
      </c>
      <c r="G55" s="129">
        <f t="shared" ref="G55:K55" si="18">F55</f>
        <v>2.4300000000000002E-2</v>
      </c>
      <c r="H55" s="128">
        <f t="shared" si="18"/>
        <v>2.4300000000000002E-2</v>
      </c>
      <c r="I55" s="128">
        <f t="shared" si="18"/>
        <v>2.4300000000000002E-2</v>
      </c>
      <c r="J55" s="128">
        <f t="shared" si="18"/>
        <v>2.4300000000000002E-2</v>
      </c>
      <c r="K55" s="130">
        <f t="shared" si="18"/>
        <v>2.4300000000000002E-2</v>
      </c>
    </row>
    <row r="56" spans="2:13" ht="16" customHeight="1" x14ac:dyDescent="0.2">
      <c r="B56" s="147" t="s">
        <v>484</v>
      </c>
      <c r="C56" s="19"/>
      <c r="D56" s="19"/>
      <c r="E56" s="19"/>
      <c r="F56" s="148">
        <v>2.4300000000000002E-2</v>
      </c>
      <c r="G56" s="133">
        <f t="shared" ref="G56:K56" si="19">F56</f>
        <v>2.4300000000000002E-2</v>
      </c>
      <c r="H56" s="149">
        <f t="shared" si="19"/>
        <v>2.4300000000000002E-2</v>
      </c>
      <c r="I56" s="149">
        <f t="shared" si="19"/>
        <v>2.4300000000000002E-2</v>
      </c>
      <c r="J56" s="149">
        <f t="shared" si="19"/>
        <v>2.4300000000000002E-2</v>
      </c>
      <c r="K56" s="134">
        <f t="shared" si="19"/>
        <v>2.4300000000000002E-2</v>
      </c>
    </row>
    <row r="57" spans="2:13" ht="16" customHeight="1" x14ac:dyDescent="0.2">
      <c r="B57" s="150" t="s">
        <v>485</v>
      </c>
      <c r="C57" s="136"/>
      <c r="D57" s="136"/>
      <c r="E57" s="136"/>
      <c r="F57" s="137">
        <f>F53/F52</f>
        <v>6.0676071457742616E-3</v>
      </c>
      <c r="G57" s="138">
        <f>F57</f>
        <v>6.0676071457742616E-3</v>
      </c>
      <c r="H57" s="137">
        <f t="shared" ref="H57:K57" si="20">G57</f>
        <v>6.0676071457742616E-3</v>
      </c>
      <c r="I57" s="137">
        <f t="shared" si="20"/>
        <v>6.0676071457742616E-3</v>
      </c>
      <c r="J57" s="137">
        <f t="shared" si="20"/>
        <v>6.0676071457742616E-3</v>
      </c>
      <c r="K57" s="139">
        <f t="shared" si="20"/>
        <v>6.0676071457742616E-3</v>
      </c>
    </row>
    <row r="64" spans="2:13" s="24" customFormat="1" ht="16" customHeight="1" x14ac:dyDescent="0.2">
      <c r="B64" s="18"/>
      <c r="C64" s="18"/>
      <c r="D64" s="18"/>
      <c r="E64" s="18"/>
      <c r="F64" s="18"/>
      <c r="G64" s="18"/>
    </row>
    <row r="81" s="18" customFormat="1" ht="16" customHeight="1" x14ac:dyDescent="0.2"/>
    <row r="82" s="18" customFormat="1" ht="16" customHeight="1" x14ac:dyDescent="0.2"/>
    <row r="83" s="18" customFormat="1" ht="16" customHeight="1" x14ac:dyDescent="0.2"/>
    <row r="84" s="18" customFormat="1" ht="16" customHeight="1" x14ac:dyDescent="0.2"/>
    <row r="85" s="18" customFormat="1" ht="16" customHeight="1" x14ac:dyDescent="0.2"/>
    <row r="86" s="18" customFormat="1" ht="16" customHeight="1" x14ac:dyDescent="0.2"/>
    <row r="87" s="18" customFormat="1" ht="16" customHeight="1" x14ac:dyDescent="0.2"/>
    <row r="88" s="18" customFormat="1" ht="16" customHeight="1" x14ac:dyDescent="0.2"/>
    <row r="89" s="18" customFormat="1" ht="16" customHeight="1" x14ac:dyDescent="0.2"/>
    <row r="90" s="18" customFormat="1" ht="16" customHeight="1" x14ac:dyDescent="0.2"/>
    <row r="91" s="18" customFormat="1" ht="16" customHeight="1" x14ac:dyDescent="0.2"/>
    <row r="92" s="18" customFormat="1" ht="16" customHeight="1" x14ac:dyDescent="0.2"/>
    <row r="93" s="18" customFormat="1" ht="16" customHeight="1" x14ac:dyDescent="0.2"/>
    <row r="94" s="18" customFormat="1" ht="16" customHeight="1" x14ac:dyDescent="0.2"/>
    <row r="95" s="18" customFormat="1" ht="16" customHeight="1" x14ac:dyDescent="0.2"/>
    <row r="96" s="18" customFormat="1" ht="16" customHeight="1" x14ac:dyDescent="0.2"/>
    <row r="97" s="18" customFormat="1" ht="16" customHeight="1" x14ac:dyDescent="0.2"/>
    <row r="98" s="18" customFormat="1" ht="16" customHeight="1" x14ac:dyDescent="0.2"/>
    <row r="99" s="18" customFormat="1" ht="16" customHeight="1" x14ac:dyDescent="0.2"/>
    <row r="100" s="18" customFormat="1" ht="16" customHeight="1" x14ac:dyDescent="0.2"/>
    <row r="101" s="18" customFormat="1" ht="16" customHeight="1" x14ac:dyDescent="0.2"/>
    <row r="102" s="18" customFormat="1" ht="16" customHeight="1" x14ac:dyDescent="0.2"/>
    <row r="103" s="18" customFormat="1" ht="16" customHeight="1" x14ac:dyDescent="0.2"/>
    <row r="104" s="18" customFormat="1" ht="16" customHeight="1" x14ac:dyDescent="0.2"/>
    <row r="105" s="18" customFormat="1" ht="16" customHeight="1" x14ac:dyDescent="0.2"/>
    <row r="106" s="18" customFormat="1" ht="16" customHeight="1" x14ac:dyDescent="0.2"/>
    <row r="107" s="18" customFormat="1" ht="16" customHeight="1" x14ac:dyDescent="0.2"/>
    <row r="108" s="18" customFormat="1" ht="16" customHeight="1" x14ac:dyDescent="0.2"/>
    <row r="109" s="18" customFormat="1" ht="16" customHeight="1" x14ac:dyDescent="0.2"/>
    <row r="110" s="18" customFormat="1" ht="16" customHeight="1" x14ac:dyDescent="0.2"/>
    <row r="111" s="18" customFormat="1" ht="16" customHeight="1" x14ac:dyDescent="0.2"/>
    <row r="112" s="18" customFormat="1" ht="16" customHeight="1" x14ac:dyDescent="0.2"/>
    <row r="113" s="18" customFormat="1" ht="16" customHeight="1" x14ac:dyDescent="0.2"/>
    <row r="114" s="18" customFormat="1" ht="16" customHeight="1" x14ac:dyDescent="0.2"/>
    <row r="115" s="18" customFormat="1" ht="16" customHeight="1" x14ac:dyDescent="0.2"/>
    <row r="116" s="18" customFormat="1" ht="16" customHeight="1" x14ac:dyDescent="0.2"/>
    <row r="117" s="18" customFormat="1" ht="16" customHeight="1" x14ac:dyDescent="0.2"/>
    <row r="118" s="18" customFormat="1" ht="16" customHeight="1" x14ac:dyDescent="0.2"/>
    <row r="119" s="18" customFormat="1" ht="16" customHeight="1" x14ac:dyDescent="0.2"/>
    <row r="120" s="18" customFormat="1" ht="16" customHeight="1" x14ac:dyDescent="0.2"/>
    <row r="121" s="18" customFormat="1" ht="16" customHeight="1" x14ac:dyDescent="0.2"/>
    <row r="122" s="18" customFormat="1" ht="16" customHeight="1" x14ac:dyDescent="0.2"/>
    <row r="123" s="18" customFormat="1" ht="16" customHeight="1" x14ac:dyDescent="0.2"/>
    <row r="124" s="18" customFormat="1" ht="16" customHeight="1" x14ac:dyDescent="0.2"/>
    <row r="125" s="18" customFormat="1" ht="16" customHeight="1" x14ac:dyDescent="0.2"/>
    <row r="126" s="18" customFormat="1" ht="16" customHeight="1" x14ac:dyDescent="0.2"/>
    <row r="127" s="18" customFormat="1" ht="16" customHeight="1" x14ac:dyDescent="0.2"/>
    <row r="128" s="18" customFormat="1" ht="16" customHeight="1" x14ac:dyDescent="0.2"/>
    <row r="129" s="18" customFormat="1" ht="16" customHeight="1" x14ac:dyDescent="0.2"/>
    <row r="130" s="18" customFormat="1" ht="16" customHeight="1" x14ac:dyDescent="0.2"/>
    <row r="131" s="18" customFormat="1" ht="16" customHeight="1" x14ac:dyDescent="0.2"/>
    <row r="132" s="18" customFormat="1" ht="16" customHeight="1" x14ac:dyDescent="0.2"/>
    <row r="133" s="18" customFormat="1" ht="16" customHeight="1" x14ac:dyDescent="0.2"/>
    <row r="134" s="18" customFormat="1" ht="16" customHeight="1" x14ac:dyDescent="0.2"/>
    <row r="135" s="18" customFormat="1" ht="16" customHeight="1" x14ac:dyDescent="0.2"/>
    <row r="136" s="18" customFormat="1" ht="16" customHeight="1" x14ac:dyDescent="0.2"/>
    <row r="137" s="18" customFormat="1" ht="16" customHeight="1" x14ac:dyDescent="0.2"/>
    <row r="138" s="18" customFormat="1" ht="16" customHeight="1" x14ac:dyDescent="0.2"/>
    <row r="139" s="18" customFormat="1" ht="16" customHeight="1" x14ac:dyDescent="0.2"/>
    <row r="140" s="18" customFormat="1" ht="16" customHeight="1" x14ac:dyDescent="0.2"/>
    <row r="141" s="18" customFormat="1" ht="16" customHeight="1" x14ac:dyDescent="0.2"/>
    <row r="142" s="18" customFormat="1" ht="16" customHeight="1" x14ac:dyDescent="0.2"/>
    <row r="143" s="18" customFormat="1" ht="16" customHeight="1" x14ac:dyDescent="0.2"/>
    <row r="144" s="18" customFormat="1" ht="16" customHeight="1" x14ac:dyDescent="0.2"/>
    <row r="145" s="18" customFormat="1" ht="16" customHeight="1" x14ac:dyDescent="0.2"/>
    <row r="146" s="18" customFormat="1" ht="16" customHeight="1" x14ac:dyDescent="0.2"/>
    <row r="147" s="18" customFormat="1" ht="16" customHeight="1" x14ac:dyDescent="0.2"/>
    <row r="148" s="18" customFormat="1" ht="16" customHeight="1" x14ac:dyDescent="0.2"/>
    <row r="149" s="18" customFormat="1" ht="16" customHeight="1" x14ac:dyDescent="0.2"/>
    <row r="150" s="18" customFormat="1" ht="16" customHeight="1" x14ac:dyDescent="0.2"/>
    <row r="151" s="18" customFormat="1" ht="16" customHeight="1" x14ac:dyDescent="0.2"/>
    <row r="152" s="18" customFormat="1" ht="16" customHeight="1" x14ac:dyDescent="0.2"/>
    <row r="153" s="18" customFormat="1" ht="16" customHeight="1" x14ac:dyDescent="0.2"/>
    <row r="154" s="18" customFormat="1" ht="16" customHeight="1" x14ac:dyDescent="0.2"/>
    <row r="155" s="18" customFormat="1" ht="16" customHeight="1" x14ac:dyDescent="0.2"/>
    <row r="156" s="18" customFormat="1" ht="16" customHeight="1" x14ac:dyDescent="0.2"/>
    <row r="157" s="18" customFormat="1" ht="16" customHeight="1" x14ac:dyDescent="0.2"/>
    <row r="158" s="18" customFormat="1" ht="16" customHeight="1" x14ac:dyDescent="0.2"/>
    <row r="159" s="18" customFormat="1" ht="16" customHeight="1" x14ac:dyDescent="0.2"/>
    <row r="160" s="18" customFormat="1" ht="16" customHeight="1" x14ac:dyDescent="0.2"/>
    <row r="161" s="18" customFormat="1" ht="16" customHeight="1" x14ac:dyDescent="0.2"/>
    <row r="162" s="18" customFormat="1" ht="16" customHeight="1" x14ac:dyDescent="0.2"/>
    <row r="163" s="18" customFormat="1" ht="16" customHeight="1" x14ac:dyDescent="0.2"/>
    <row r="164" s="18" customFormat="1" ht="16" customHeight="1" x14ac:dyDescent="0.2"/>
    <row r="165" s="18" customFormat="1" ht="16" customHeight="1" x14ac:dyDescent="0.2"/>
    <row r="166" s="18" customFormat="1" ht="16" customHeight="1" x14ac:dyDescent="0.2"/>
    <row r="167" s="18" customFormat="1" ht="16" customHeight="1" x14ac:dyDescent="0.2"/>
    <row r="168" s="18" customFormat="1" ht="16" customHeight="1" x14ac:dyDescent="0.2"/>
    <row r="169" s="18" customFormat="1" ht="16" customHeight="1" x14ac:dyDescent="0.2"/>
    <row r="170" s="18" customFormat="1" ht="16" customHeight="1" x14ac:dyDescent="0.2"/>
    <row r="171" s="18" customFormat="1" ht="16" customHeight="1" x14ac:dyDescent="0.2"/>
    <row r="172" s="18" customFormat="1" ht="16" customHeight="1" x14ac:dyDescent="0.2"/>
    <row r="173" s="18" customFormat="1" ht="16" customHeight="1" x14ac:dyDescent="0.2"/>
    <row r="174" s="18" customFormat="1" ht="16" customHeight="1" x14ac:dyDescent="0.2"/>
    <row r="175" s="18" customFormat="1" ht="16" customHeight="1" x14ac:dyDescent="0.2"/>
    <row r="176" s="18" customFormat="1" ht="16" customHeight="1" x14ac:dyDescent="0.2"/>
    <row r="177" s="18" customFormat="1" ht="16" customHeight="1" x14ac:dyDescent="0.2"/>
    <row r="178" s="18" customFormat="1" ht="16" customHeight="1" x14ac:dyDescent="0.2"/>
    <row r="179" s="18" customFormat="1" ht="16" customHeight="1" x14ac:dyDescent="0.2"/>
    <row r="180" s="18" customFormat="1" ht="16" customHeight="1" x14ac:dyDescent="0.2"/>
    <row r="181" s="18" customFormat="1" ht="16" customHeight="1" x14ac:dyDescent="0.2"/>
    <row r="182" s="18" customFormat="1" ht="16" customHeight="1" x14ac:dyDescent="0.2"/>
    <row r="183" s="18" customFormat="1" ht="16" customHeight="1" x14ac:dyDescent="0.2"/>
    <row r="184" s="18" customFormat="1" ht="16" customHeight="1" x14ac:dyDescent="0.2"/>
    <row r="185" s="18" customFormat="1" ht="16" customHeight="1" x14ac:dyDescent="0.2"/>
    <row r="186" s="18" customFormat="1" ht="16" customHeight="1" x14ac:dyDescent="0.2"/>
    <row r="187" s="18" customFormat="1" ht="16" customHeight="1" x14ac:dyDescent="0.2"/>
    <row r="188" s="18" customFormat="1" ht="16" customHeight="1" x14ac:dyDescent="0.2"/>
    <row r="189" s="18" customFormat="1" ht="16" customHeight="1" x14ac:dyDescent="0.2"/>
    <row r="190" s="18" customFormat="1" ht="16" customHeight="1" x14ac:dyDescent="0.2"/>
    <row r="191" s="18" customFormat="1" ht="16" customHeight="1" x14ac:dyDescent="0.2"/>
    <row r="192" s="18" customFormat="1" ht="16" customHeight="1" x14ac:dyDescent="0.2"/>
    <row r="193" s="18" customFormat="1" ht="16" customHeight="1" x14ac:dyDescent="0.2"/>
    <row r="194" s="18" customFormat="1" ht="16" customHeight="1" x14ac:dyDescent="0.2"/>
    <row r="195" s="18" customFormat="1" ht="16" customHeight="1" x14ac:dyDescent="0.2"/>
    <row r="196" s="18" customFormat="1" ht="16" customHeight="1" x14ac:dyDescent="0.2"/>
    <row r="197" s="18" customFormat="1" ht="16" customHeight="1" x14ac:dyDescent="0.2"/>
    <row r="198" s="18" customFormat="1" ht="16" customHeight="1" x14ac:dyDescent="0.2"/>
    <row r="199" s="18" customFormat="1" ht="16" customHeight="1" x14ac:dyDescent="0.2"/>
    <row r="200" s="18" customFormat="1" ht="16" customHeight="1" x14ac:dyDescent="0.2"/>
    <row r="201" s="18" customFormat="1" ht="16" customHeight="1" x14ac:dyDescent="0.2"/>
    <row r="202" s="18" customFormat="1" ht="16" customHeight="1" x14ac:dyDescent="0.2"/>
    <row r="203" s="18" customFormat="1" ht="16" customHeight="1" x14ac:dyDescent="0.2"/>
    <row r="204" s="18" customFormat="1" ht="16" customHeight="1" x14ac:dyDescent="0.2"/>
    <row r="205" s="18" customFormat="1" ht="16" customHeight="1" x14ac:dyDescent="0.2"/>
    <row r="206" s="18" customFormat="1" ht="16" customHeight="1" x14ac:dyDescent="0.2"/>
    <row r="207" s="18" customFormat="1" ht="16" customHeight="1" x14ac:dyDescent="0.2"/>
    <row r="208" s="18" customFormat="1" ht="16" customHeight="1" x14ac:dyDescent="0.2"/>
    <row r="209" s="18" customFormat="1" ht="16" customHeight="1" x14ac:dyDescent="0.2"/>
    <row r="210" s="18" customFormat="1" ht="16" customHeight="1" x14ac:dyDescent="0.2"/>
    <row r="211" s="18" customFormat="1" ht="16" customHeight="1" x14ac:dyDescent="0.2"/>
    <row r="212" s="18" customFormat="1" ht="16" customHeight="1" x14ac:dyDescent="0.2"/>
    <row r="213" s="18" customFormat="1" ht="16" customHeight="1" x14ac:dyDescent="0.2"/>
    <row r="214" s="18" customFormat="1" ht="16" customHeight="1" x14ac:dyDescent="0.2"/>
    <row r="215" s="18" customFormat="1" ht="16" customHeight="1" x14ac:dyDescent="0.2"/>
    <row r="216" s="18" customFormat="1" ht="16" customHeight="1" x14ac:dyDescent="0.2"/>
    <row r="217" s="18" customFormat="1" ht="16" customHeight="1" x14ac:dyDescent="0.2"/>
    <row r="218" s="18" customFormat="1" ht="16" customHeight="1" x14ac:dyDescent="0.2"/>
    <row r="219" s="18" customFormat="1" ht="16" customHeight="1" x14ac:dyDescent="0.2"/>
    <row r="220" s="18" customFormat="1" ht="16" customHeight="1" x14ac:dyDescent="0.2"/>
    <row r="221" s="18" customFormat="1" ht="16" customHeight="1" x14ac:dyDescent="0.2"/>
    <row r="222" s="18" customFormat="1" ht="16" customHeight="1" x14ac:dyDescent="0.2"/>
    <row r="223" s="18" customFormat="1" ht="16" customHeight="1" x14ac:dyDescent="0.2"/>
    <row r="224" s="18" customFormat="1" ht="16" customHeight="1" x14ac:dyDescent="0.2"/>
    <row r="225" s="18" customFormat="1" ht="16" customHeight="1" x14ac:dyDescent="0.2"/>
    <row r="226" s="18" customFormat="1" ht="16" customHeight="1" x14ac:dyDescent="0.2"/>
    <row r="227" s="18" customFormat="1" ht="16" customHeight="1" x14ac:dyDescent="0.2"/>
    <row r="228" s="18" customFormat="1" ht="16" customHeight="1" x14ac:dyDescent="0.2"/>
    <row r="229" s="18" customFormat="1" ht="16" customHeight="1" x14ac:dyDescent="0.2"/>
    <row r="230" s="18" customFormat="1" ht="16" customHeight="1" x14ac:dyDescent="0.2"/>
    <row r="231" s="18" customFormat="1" ht="16" customHeight="1" x14ac:dyDescent="0.2"/>
    <row r="232" s="18" customFormat="1" ht="16" customHeight="1" x14ac:dyDescent="0.2"/>
    <row r="233" s="18" customFormat="1" ht="16" customHeight="1" x14ac:dyDescent="0.2"/>
    <row r="234" s="18" customFormat="1" ht="16" customHeight="1" x14ac:dyDescent="0.2"/>
    <row r="235" s="18" customFormat="1" ht="16" customHeight="1" x14ac:dyDescent="0.2"/>
    <row r="236" s="18" customFormat="1" ht="16" customHeight="1" x14ac:dyDescent="0.2"/>
    <row r="237" s="18" customFormat="1" ht="16" customHeight="1" x14ac:dyDescent="0.2"/>
    <row r="238" s="18" customFormat="1" ht="16" customHeight="1" x14ac:dyDescent="0.2"/>
    <row r="239" s="18" customFormat="1" ht="16" customHeight="1" x14ac:dyDescent="0.2"/>
    <row r="240" s="18" customFormat="1" ht="16" customHeight="1" x14ac:dyDescent="0.2"/>
    <row r="241" s="18" customFormat="1" ht="16" customHeight="1" x14ac:dyDescent="0.2"/>
    <row r="242" s="18" customFormat="1" ht="16" customHeight="1" x14ac:dyDescent="0.2"/>
    <row r="243" s="18" customFormat="1" ht="16" customHeight="1" x14ac:dyDescent="0.2"/>
    <row r="244" s="18" customFormat="1" ht="16" customHeight="1" x14ac:dyDescent="0.2"/>
    <row r="245" s="18" customFormat="1" ht="16" customHeight="1" x14ac:dyDescent="0.2"/>
    <row r="246" s="18" customFormat="1" ht="16" customHeight="1" x14ac:dyDescent="0.2"/>
    <row r="247" s="18" customFormat="1" ht="16" customHeight="1" x14ac:dyDescent="0.2"/>
    <row r="248" s="18" customFormat="1" ht="16" customHeight="1" x14ac:dyDescent="0.2"/>
    <row r="249" s="18" customFormat="1" ht="16" customHeight="1" x14ac:dyDescent="0.2"/>
    <row r="250" s="18" customFormat="1" ht="16" customHeight="1" x14ac:dyDescent="0.2"/>
    <row r="251" s="18" customFormat="1" ht="16" customHeight="1" x14ac:dyDescent="0.2"/>
    <row r="252" s="18" customFormat="1" ht="16" customHeight="1" x14ac:dyDescent="0.2"/>
    <row r="253" s="18" customFormat="1" ht="16" customHeight="1" x14ac:dyDescent="0.2"/>
    <row r="254" s="18" customFormat="1" ht="16" customHeight="1" x14ac:dyDescent="0.2"/>
    <row r="255" s="18" customFormat="1" ht="16" customHeight="1" x14ac:dyDescent="0.2"/>
    <row r="256" s="18" customFormat="1" ht="16" customHeight="1" x14ac:dyDescent="0.2"/>
    <row r="257" s="18" customFormat="1" ht="16" customHeight="1" x14ac:dyDescent="0.2"/>
    <row r="258" s="18" customFormat="1" ht="16" customHeight="1" x14ac:dyDescent="0.2"/>
    <row r="259" s="18" customFormat="1" ht="16" customHeight="1" x14ac:dyDescent="0.2"/>
    <row r="260" s="18" customFormat="1" ht="16" customHeight="1" x14ac:dyDescent="0.2"/>
    <row r="261" s="18" customFormat="1" ht="16" customHeight="1" x14ac:dyDescent="0.2"/>
    <row r="262" s="18" customFormat="1" ht="16" customHeight="1" x14ac:dyDescent="0.2"/>
    <row r="263" s="18" customFormat="1" ht="16" customHeight="1" x14ac:dyDescent="0.2"/>
    <row r="264" s="18" customFormat="1" ht="16" customHeight="1" x14ac:dyDescent="0.2"/>
    <row r="265" s="18" customFormat="1" ht="16" customHeight="1" x14ac:dyDescent="0.2"/>
    <row r="266" s="18" customFormat="1" ht="16" customHeight="1" x14ac:dyDescent="0.2"/>
    <row r="267" s="18" customFormat="1" ht="16" customHeight="1" x14ac:dyDescent="0.2"/>
    <row r="268" s="18" customFormat="1" ht="16" customHeight="1" x14ac:dyDescent="0.2"/>
    <row r="269" s="18" customFormat="1" ht="16" customHeight="1" x14ac:dyDescent="0.2"/>
    <row r="270" s="18" customFormat="1" ht="16" customHeight="1" x14ac:dyDescent="0.2"/>
    <row r="271" s="18" customFormat="1" ht="16" customHeight="1" x14ac:dyDescent="0.2"/>
    <row r="272" s="18" customFormat="1" ht="16" customHeight="1" x14ac:dyDescent="0.2"/>
    <row r="273" s="18" customFormat="1" ht="16" customHeight="1" x14ac:dyDescent="0.2"/>
    <row r="274" s="18" customFormat="1" ht="16" customHeight="1" x14ac:dyDescent="0.2"/>
    <row r="275" s="18" customFormat="1" ht="16" customHeight="1" x14ac:dyDescent="0.2"/>
    <row r="276" s="18" customFormat="1" ht="16" customHeight="1" x14ac:dyDescent="0.2"/>
    <row r="277" s="18" customFormat="1" ht="16" customHeight="1" x14ac:dyDescent="0.2"/>
    <row r="278" s="18" customFormat="1" ht="16" customHeight="1" x14ac:dyDescent="0.2"/>
    <row r="279" s="18" customFormat="1" ht="16" customHeight="1" x14ac:dyDescent="0.2"/>
    <row r="280" s="18" customFormat="1" ht="16" customHeight="1" x14ac:dyDescent="0.2"/>
    <row r="281" s="18" customFormat="1" ht="16" customHeight="1" x14ac:dyDescent="0.2"/>
    <row r="282" s="18" customFormat="1" ht="16" customHeight="1" x14ac:dyDescent="0.2"/>
    <row r="283" s="18" customFormat="1" ht="16" customHeight="1" x14ac:dyDescent="0.2"/>
    <row r="284" s="18" customFormat="1" ht="16" customHeight="1" x14ac:dyDescent="0.2"/>
    <row r="285" s="18" customFormat="1" ht="16" customHeight="1" x14ac:dyDescent="0.2"/>
    <row r="286" s="18" customFormat="1" ht="16" customHeight="1" x14ac:dyDescent="0.2"/>
    <row r="287" s="18" customFormat="1" ht="16" customHeight="1" x14ac:dyDescent="0.2"/>
    <row r="288" s="18" customFormat="1" ht="16" customHeight="1" x14ac:dyDescent="0.2"/>
    <row r="289" s="18" customFormat="1" ht="16" customHeight="1" x14ac:dyDescent="0.2"/>
    <row r="290" s="18" customFormat="1" ht="16" customHeight="1" x14ac:dyDescent="0.2"/>
    <row r="291" s="18" customFormat="1" ht="16" customHeight="1" x14ac:dyDescent="0.2"/>
    <row r="292" s="18" customFormat="1" ht="16" customHeight="1" x14ac:dyDescent="0.2"/>
    <row r="293" s="18" customFormat="1" ht="16" customHeight="1" x14ac:dyDescent="0.2"/>
    <row r="294" s="18" customFormat="1" ht="16" customHeight="1" x14ac:dyDescent="0.2"/>
    <row r="295" s="18" customFormat="1" ht="16" customHeight="1" x14ac:dyDescent="0.2"/>
    <row r="296" s="18" customFormat="1" ht="16" customHeight="1" x14ac:dyDescent="0.2"/>
    <row r="297" s="18" customFormat="1" ht="16" customHeight="1" x14ac:dyDescent="0.2"/>
    <row r="298" s="18" customFormat="1" ht="16" customHeight="1" x14ac:dyDescent="0.2"/>
    <row r="299" s="18" customFormat="1" ht="16" customHeight="1" x14ac:dyDescent="0.2"/>
    <row r="300" s="18" customFormat="1" ht="16" customHeight="1" x14ac:dyDescent="0.2"/>
    <row r="301" s="18" customFormat="1" ht="16" customHeight="1" x14ac:dyDescent="0.2"/>
    <row r="302" s="18" customFormat="1" ht="16" customHeight="1" x14ac:dyDescent="0.2"/>
    <row r="303" s="18" customFormat="1" ht="16" customHeight="1" x14ac:dyDescent="0.2"/>
    <row r="304" s="18" customFormat="1" ht="16" customHeight="1" x14ac:dyDescent="0.2"/>
    <row r="305" s="18" customFormat="1" ht="16" customHeight="1" x14ac:dyDescent="0.2"/>
    <row r="306" s="18" customFormat="1" ht="16" customHeight="1" x14ac:dyDescent="0.2"/>
    <row r="307" s="18" customFormat="1" ht="16" customHeight="1" x14ac:dyDescent="0.2"/>
    <row r="308" s="18" customFormat="1" ht="16" customHeight="1" x14ac:dyDescent="0.2"/>
    <row r="309" s="18" customFormat="1" ht="16" customHeight="1" x14ac:dyDescent="0.2"/>
    <row r="310" s="18" customFormat="1" ht="16" customHeight="1" x14ac:dyDescent="0.2"/>
    <row r="311" s="18" customFormat="1" ht="16" customHeight="1" x14ac:dyDescent="0.2"/>
    <row r="312" s="18" customFormat="1" ht="16" customHeight="1" x14ac:dyDescent="0.2"/>
    <row r="313" s="18" customFormat="1" ht="16" customHeight="1" x14ac:dyDescent="0.2"/>
    <row r="314" s="18" customFormat="1" ht="16" customHeight="1" x14ac:dyDescent="0.2"/>
    <row r="315" s="18" customFormat="1" ht="16" customHeight="1" x14ac:dyDescent="0.2"/>
    <row r="316" s="18" customFormat="1" ht="16" customHeight="1" x14ac:dyDescent="0.2"/>
    <row r="317" s="18" customFormat="1" ht="16" customHeight="1" x14ac:dyDescent="0.2"/>
    <row r="318" s="18" customFormat="1" ht="16" customHeight="1" x14ac:dyDescent="0.2"/>
    <row r="319" s="18" customFormat="1" ht="16" customHeight="1" x14ac:dyDescent="0.2"/>
    <row r="320" s="18" customFormat="1" ht="16" customHeight="1" x14ac:dyDescent="0.2"/>
    <row r="321" s="18" customFormat="1" ht="16" customHeight="1" x14ac:dyDescent="0.2"/>
    <row r="322" s="18" customFormat="1" ht="16" customHeight="1" x14ac:dyDescent="0.2"/>
    <row r="323" s="18" customFormat="1" ht="16" customHeight="1" x14ac:dyDescent="0.2"/>
    <row r="324" s="18" customFormat="1" ht="16" customHeight="1" x14ac:dyDescent="0.2"/>
    <row r="325" s="18" customFormat="1" ht="16" customHeight="1" x14ac:dyDescent="0.2"/>
    <row r="326" s="18" customFormat="1" ht="16" customHeight="1" x14ac:dyDescent="0.2"/>
    <row r="327" s="18" customFormat="1" ht="16" customHeight="1" x14ac:dyDescent="0.2"/>
    <row r="328" s="18" customFormat="1" ht="16" customHeight="1" x14ac:dyDescent="0.2"/>
    <row r="329" s="18" customFormat="1" ht="16" customHeight="1" x14ac:dyDescent="0.2"/>
    <row r="330" s="18" customFormat="1" ht="16" customHeight="1" x14ac:dyDescent="0.2"/>
    <row r="331" s="18" customFormat="1" ht="16" customHeight="1" x14ac:dyDescent="0.2"/>
    <row r="332" s="18" customFormat="1" ht="16" customHeight="1" x14ac:dyDescent="0.2"/>
    <row r="333" s="18" customFormat="1" ht="16" customHeight="1" x14ac:dyDescent="0.2"/>
    <row r="334" s="18" customFormat="1" ht="16" customHeight="1" x14ac:dyDescent="0.2"/>
    <row r="335" s="18" customFormat="1" ht="16" customHeight="1" x14ac:dyDescent="0.2"/>
    <row r="336" s="18" customFormat="1" ht="16" customHeight="1" x14ac:dyDescent="0.2"/>
    <row r="337" s="18" customFormat="1" ht="16" customHeight="1" x14ac:dyDescent="0.2"/>
    <row r="338" s="18" customFormat="1" ht="16" customHeight="1" x14ac:dyDescent="0.2"/>
    <row r="339" s="18" customFormat="1" ht="16" customHeight="1" x14ac:dyDescent="0.2"/>
    <row r="340" s="18" customFormat="1" ht="16" customHeight="1" x14ac:dyDescent="0.2"/>
    <row r="341" s="18" customFormat="1" ht="16" customHeight="1" x14ac:dyDescent="0.2"/>
    <row r="342" s="18" customFormat="1" ht="16" customHeight="1" x14ac:dyDescent="0.2"/>
    <row r="343" s="18" customFormat="1" ht="16" customHeight="1" x14ac:dyDescent="0.2"/>
    <row r="344" s="18" customFormat="1" ht="16" customHeight="1" x14ac:dyDescent="0.2"/>
    <row r="345" s="18" customFormat="1" ht="16" customHeight="1" x14ac:dyDescent="0.2"/>
    <row r="346" s="18" customFormat="1" ht="16" customHeight="1" x14ac:dyDescent="0.2"/>
    <row r="347" s="18" customFormat="1" ht="16" customHeight="1" x14ac:dyDescent="0.2"/>
    <row r="348" s="18" customFormat="1" ht="16" customHeight="1" x14ac:dyDescent="0.2"/>
    <row r="349" s="18" customFormat="1" ht="16" customHeight="1" x14ac:dyDescent="0.2"/>
    <row r="350" s="18" customFormat="1" ht="16" customHeight="1" x14ac:dyDescent="0.2"/>
    <row r="351" s="18" customFormat="1" ht="16" customHeight="1" x14ac:dyDescent="0.2"/>
    <row r="352" s="18" customFormat="1" ht="16" customHeight="1" x14ac:dyDescent="0.2"/>
    <row r="353" s="18" customFormat="1" ht="16" customHeight="1" x14ac:dyDescent="0.2"/>
    <row r="354" s="18" customFormat="1" ht="16" customHeight="1" x14ac:dyDescent="0.2"/>
    <row r="355" s="18" customFormat="1" ht="16" customHeight="1" x14ac:dyDescent="0.2"/>
    <row r="356" s="18" customFormat="1" ht="16" customHeight="1" x14ac:dyDescent="0.2"/>
    <row r="357" s="18" customFormat="1" ht="16" customHeight="1" x14ac:dyDescent="0.2"/>
    <row r="358" s="18" customFormat="1" ht="16" customHeight="1" x14ac:dyDescent="0.2"/>
    <row r="359" s="18" customFormat="1" ht="16" customHeight="1" x14ac:dyDescent="0.2"/>
    <row r="360" s="18" customFormat="1" ht="16" customHeight="1" x14ac:dyDescent="0.2"/>
    <row r="361" s="18" customFormat="1" ht="16" customHeight="1" x14ac:dyDescent="0.2"/>
    <row r="362" s="18" customFormat="1" ht="16" customHeight="1" x14ac:dyDescent="0.2"/>
    <row r="363" s="18" customFormat="1" ht="16" customHeight="1" x14ac:dyDescent="0.2"/>
    <row r="364" s="18" customFormat="1" ht="16" customHeight="1" x14ac:dyDescent="0.2"/>
    <row r="365" s="18" customFormat="1" ht="16" customHeight="1" x14ac:dyDescent="0.2"/>
    <row r="366" s="18" customFormat="1" ht="16" customHeight="1" x14ac:dyDescent="0.2"/>
    <row r="367" s="18" customFormat="1" ht="16" customHeight="1" x14ac:dyDescent="0.2"/>
    <row r="368" s="18" customFormat="1" ht="16" customHeight="1" x14ac:dyDescent="0.2"/>
    <row r="369" s="18" customFormat="1" ht="16" customHeight="1" x14ac:dyDescent="0.2"/>
    <row r="370" s="18" customFormat="1" ht="16" customHeight="1" x14ac:dyDescent="0.2"/>
    <row r="371" s="18" customFormat="1" ht="16" customHeight="1" x14ac:dyDescent="0.2"/>
    <row r="372" s="18" customFormat="1" ht="16" customHeight="1" x14ac:dyDescent="0.2"/>
    <row r="373" s="18" customFormat="1" ht="16" customHeight="1" x14ac:dyDescent="0.2"/>
    <row r="374" s="18" customFormat="1" ht="16" customHeight="1" x14ac:dyDescent="0.2"/>
    <row r="375" s="18" customFormat="1" ht="16" customHeight="1" x14ac:dyDescent="0.2"/>
    <row r="376" s="18" customFormat="1" ht="16" customHeight="1" x14ac:dyDescent="0.2"/>
    <row r="377" s="18" customFormat="1" ht="16" customHeight="1" x14ac:dyDescent="0.2"/>
    <row r="378" s="18" customFormat="1" ht="16" customHeight="1" x14ac:dyDescent="0.2"/>
    <row r="379" s="18" customFormat="1" ht="16" customHeight="1" x14ac:dyDescent="0.2"/>
    <row r="380" s="18" customFormat="1" ht="16" customHeight="1" x14ac:dyDescent="0.2"/>
    <row r="381" s="18" customFormat="1" ht="16" customHeight="1" x14ac:dyDescent="0.2"/>
    <row r="382" s="18" customFormat="1" ht="16" customHeight="1" x14ac:dyDescent="0.2"/>
    <row r="383" s="18" customFormat="1" ht="16" customHeight="1" x14ac:dyDescent="0.2"/>
    <row r="384" s="18" customFormat="1" ht="16" customHeight="1" x14ac:dyDescent="0.2"/>
    <row r="385" s="18" customFormat="1" ht="16" customHeight="1" x14ac:dyDescent="0.2"/>
    <row r="386" s="18" customFormat="1" ht="16" customHeight="1" x14ac:dyDescent="0.2"/>
    <row r="387" s="18" customFormat="1" ht="16" customHeight="1" x14ac:dyDescent="0.2"/>
    <row r="388" s="18" customFormat="1" ht="16" customHeight="1" x14ac:dyDescent="0.2"/>
    <row r="389" s="18" customFormat="1" ht="16" customHeight="1" x14ac:dyDescent="0.2"/>
    <row r="390" s="18" customFormat="1" ht="16" customHeight="1" x14ac:dyDescent="0.2"/>
    <row r="391" s="18" customFormat="1" ht="16" customHeight="1" x14ac:dyDescent="0.2"/>
    <row r="392" s="18" customFormat="1" ht="16" customHeight="1" x14ac:dyDescent="0.2"/>
    <row r="393" s="18" customFormat="1" ht="16" customHeight="1" x14ac:dyDescent="0.2"/>
    <row r="394" s="18" customFormat="1" ht="16" customHeight="1" x14ac:dyDescent="0.2"/>
    <row r="395" s="18" customFormat="1" ht="16" customHeight="1" x14ac:dyDescent="0.2"/>
    <row r="396" s="18" customFormat="1" ht="16" customHeight="1" x14ac:dyDescent="0.2"/>
    <row r="397" s="18" customFormat="1" ht="16" customHeight="1" x14ac:dyDescent="0.2"/>
    <row r="398" s="18" customFormat="1" ht="16" customHeight="1" x14ac:dyDescent="0.2"/>
    <row r="399" s="18" customFormat="1" ht="16" customHeight="1" x14ac:dyDescent="0.2"/>
    <row r="400" s="18" customFormat="1" ht="16" customHeight="1" x14ac:dyDescent="0.2"/>
    <row r="401" s="18" customFormat="1" ht="16" customHeight="1" x14ac:dyDescent="0.2"/>
    <row r="402" s="18" customFormat="1" ht="16" customHeight="1" x14ac:dyDescent="0.2"/>
    <row r="403" s="18" customFormat="1" ht="16" customHeight="1" x14ac:dyDescent="0.2"/>
    <row r="404" s="18" customFormat="1" ht="16" customHeight="1" x14ac:dyDescent="0.2"/>
    <row r="405" s="18" customFormat="1" ht="16" customHeight="1" x14ac:dyDescent="0.2"/>
    <row r="406" s="18" customFormat="1" ht="16" customHeight="1" x14ac:dyDescent="0.2"/>
    <row r="407" s="18" customFormat="1" ht="16" customHeight="1" x14ac:dyDescent="0.2"/>
    <row r="408" s="18" customFormat="1" ht="16" customHeight="1" x14ac:dyDescent="0.2"/>
    <row r="409" s="18" customFormat="1" ht="16" customHeight="1" x14ac:dyDescent="0.2"/>
    <row r="410" s="18" customFormat="1" ht="16" customHeight="1" x14ac:dyDescent="0.2"/>
    <row r="411" s="18" customFormat="1" ht="16" customHeight="1" x14ac:dyDescent="0.2"/>
    <row r="412" s="18" customFormat="1" ht="16" customHeight="1" x14ac:dyDescent="0.2"/>
    <row r="413" s="18" customFormat="1" ht="16" customHeight="1" x14ac:dyDescent="0.2"/>
    <row r="414" s="18" customFormat="1" ht="16" customHeight="1" x14ac:dyDescent="0.2"/>
    <row r="415" s="18" customFormat="1" ht="16" customHeight="1" x14ac:dyDescent="0.2"/>
    <row r="416" s="18" customFormat="1" ht="16" customHeight="1" x14ac:dyDescent="0.2"/>
    <row r="417" s="18" customFormat="1" ht="16" customHeight="1" x14ac:dyDescent="0.2"/>
    <row r="418" s="18" customFormat="1" ht="16" customHeight="1" x14ac:dyDescent="0.2"/>
    <row r="419" s="18" customFormat="1" ht="16" customHeight="1" x14ac:dyDescent="0.2"/>
    <row r="420" s="18" customFormat="1" ht="16" customHeight="1" x14ac:dyDescent="0.2"/>
    <row r="421" s="18" customFormat="1" ht="16" customHeight="1" x14ac:dyDescent="0.2"/>
    <row r="422" s="18" customFormat="1" ht="16" customHeight="1" x14ac:dyDescent="0.2"/>
    <row r="423" s="18" customFormat="1" ht="16" customHeight="1" x14ac:dyDescent="0.2"/>
    <row r="424" s="18" customFormat="1" ht="16" customHeight="1" x14ac:dyDescent="0.2"/>
    <row r="425" s="18" customFormat="1" ht="16" customHeight="1" x14ac:dyDescent="0.2"/>
    <row r="426" s="18" customFormat="1" ht="16" customHeight="1" x14ac:dyDescent="0.2"/>
    <row r="427" s="18" customFormat="1" ht="16" customHeight="1" x14ac:dyDescent="0.2"/>
    <row r="428" s="18" customFormat="1" ht="16" customHeight="1" x14ac:dyDescent="0.2"/>
    <row r="429" s="18" customFormat="1" ht="16" customHeight="1" x14ac:dyDescent="0.2"/>
    <row r="430" s="18" customFormat="1" ht="16" customHeight="1" x14ac:dyDescent="0.2"/>
    <row r="431" s="18" customFormat="1" ht="16" customHeight="1" x14ac:dyDescent="0.2"/>
    <row r="432" s="18" customFormat="1" ht="16" customHeight="1" x14ac:dyDescent="0.2"/>
    <row r="433" s="18" customFormat="1" ht="16" customHeight="1" x14ac:dyDescent="0.2"/>
    <row r="434" s="18" customFormat="1" ht="16" customHeight="1" x14ac:dyDescent="0.2"/>
    <row r="435" s="18" customFormat="1" ht="16" customHeight="1" x14ac:dyDescent="0.2"/>
    <row r="436" s="18" customFormat="1" ht="16" customHeight="1" x14ac:dyDescent="0.2"/>
    <row r="437" s="18" customFormat="1" ht="16" customHeight="1" x14ac:dyDescent="0.2"/>
    <row r="438" s="18" customFormat="1" ht="16" customHeight="1" x14ac:dyDescent="0.2"/>
    <row r="439" s="18" customFormat="1" ht="16" customHeight="1" x14ac:dyDescent="0.2"/>
    <row r="440" s="18" customFormat="1" ht="16" customHeight="1" x14ac:dyDescent="0.2"/>
    <row r="441" s="18" customFormat="1" ht="16" customHeight="1" x14ac:dyDescent="0.2"/>
    <row r="442" s="18" customFormat="1" ht="16" customHeight="1" x14ac:dyDescent="0.2"/>
    <row r="443" s="18" customFormat="1" ht="16" customHeight="1" x14ac:dyDescent="0.2"/>
    <row r="444" s="18" customFormat="1" ht="16" customHeight="1" x14ac:dyDescent="0.2"/>
    <row r="445" s="18" customFormat="1" ht="16" customHeight="1" x14ac:dyDescent="0.2"/>
    <row r="446" s="18" customFormat="1" ht="16" customHeight="1" x14ac:dyDescent="0.2"/>
    <row r="447" s="18" customFormat="1" ht="16" customHeight="1" x14ac:dyDescent="0.2"/>
    <row r="448" s="18" customFormat="1" ht="16" customHeight="1" x14ac:dyDescent="0.2"/>
    <row r="449" s="18" customFormat="1" ht="16" customHeight="1" x14ac:dyDescent="0.2"/>
    <row r="450" s="18" customFormat="1" ht="16" customHeight="1" x14ac:dyDescent="0.2"/>
    <row r="451" s="18" customFormat="1" ht="16" customHeight="1" x14ac:dyDescent="0.2"/>
    <row r="452" s="18" customFormat="1" ht="16" customHeight="1" x14ac:dyDescent="0.2"/>
    <row r="453" s="18" customFormat="1" ht="16" customHeight="1" x14ac:dyDescent="0.2"/>
    <row r="454" s="18" customFormat="1" ht="16" customHeight="1" x14ac:dyDescent="0.2"/>
    <row r="455" s="18" customFormat="1" ht="16" customHeight="1" x14ac:dyDescent="0.2"/>
    <row r="456" s="18" customFormat="1" ht="16" customHeight="1" x14ac:dyDescent="0.2"/>
    <row r="457" s="18" customFormat="1" ht="16" customHeight="1" x14ac:dyDescent="0.2"/>
    <row r="458" s="18" customFormat="1" ht="16" customHeight="1" x14ac:dyDescent="0.2"/>
    <row r="459" s="18" customFormat="1" ht="16" customHeight="1" x14ac:dyDescent="0.2"/>
    <row r="460" s="18" customFormat="1" ht="16" customHeight="1" x14ac:dyDescent="0.2"/>
    <row r="461" s="18" customFormat="1" ht="16" customHeight="1" x14ac:dyDescent="0.2"/>
    <row r="462" s="18" customFormat="1" ht="16" customHeight="1" x14ac:dyDescent="0.2"/>
    <row r="463" s="18" customFormat="1" ht="16" customHeight="1" x14ac:dyDescent="0.2"/>
    <row r="464" s="18" customFormat="1" ht="16" customHeight="1" x14ac:dyDescent="0.2"/>
    <row r="465" s="18" customFormat="1" ht="16" customHeight="1" x14ac:dyDescent="0.2"/>
    <row r="466" s="18" customFormat="1" ht="16" customHeight="1" x14ac:dyDescent="0.2"/>
    <row r="467" s="18" customFormat="1" ht="16" customHeight="1" x14ac:dyDescent="0.2"/>
    <row r="468" s="18" customFormat="1" ht="16" customHeight="1" x14ac:dyDescent="0.2"/>
    <row r="469" s="18" customFormat="1" ht="16" customHeight="1" x14ac:dyDescent="0.2"/>
    <row r="470" s="18" customFormat="1" ht="16" customHeight="1" x14ac:dyDescent="0.2"/>
    <row r="471" s="18" customFormat="1" ht="16" customHeight="1" x14ac:dyDescent="0.2"/>
    <row r="472" s="18" customFormat="1" ht="16" customHeight="1" x14ac:dyDescent="0.2"/>
    <row r="473" s="18" customFormat="1" ht="16" customHeight="1" x14ac:dyDescent="0.2"/>
    <row r="474" s="18" customFormat="1" ht="16" customHeight="1" x14ac:dyDescent="0.2"/>
    <row r="475" s="18" customFormat="1" ht="16" customHeight="1" x14ac:dyDescent="0.2"/>
    <row r="476" s="18" customFormat="1" ht="16" customHeight="1" x14ac:dyDescent="0.2"/>
    <row r="477" s="18" customFormat="1" ht="16" customHeight="1" x14ac:dyDescent="0.2"/>
    <row r="478" s="18" customFormat="1" ht="16" customHeight="1" x14ac:dyDescent="0.2"/>
    <row r="479" s="18" customFormat="1" ht="16" customHeight="1" x14ac:dyDescent="0.2"/>
    <row r="480" s="18" customFormat="1" ht="16" customHeight="1" x14ac:dyDescent="0.2"/>
    <row r="481" s="18" customFormat="1" ht="16" customHeight="1" x14ac:dyDescent="0.2"/>
    <row r="482" s="18" customFormat="1" ht="16" customHeight="1" x14ac:dyDescent="0.2"/>
    <row r="483" s="18" customFormat="1" ht="16" customHeight="1" x14ac:dyDescent="0.2"/>
    <row r="484" s="18" customFormat="1" ht="16" customHeight="1" x14ac:dyDescent="0.2"/>
    <row r="485" s="18" customFormat="1" ht="16" customHeight="1" x14ac:dyDescent="0.2"/>
    <row r="486" s="18" customFormat="1" ht="16" customHeight="1" x14ac:dyDescent="0.2"/>
    <row r="487" s="18" customFormat="1" ht="16" customHeight="1" x14ac:dyDescent="0.2"/>
    <row r="488" s="18" customFormat="1" ht="16" customHeight="1" x14ac:dyDescent="0.2"/>
    <row r="489" s="18" customFormat="1" ht="16" customHeight="1" x14ac:dyDescent="0.2"/>
    <row r="490" s="18" customFormat="1" ht="16" customHeight="1" x14ac:dyDescent="0.2"/>
    <row r="491" s="18" customFormat="1" ht="16" customHeight="1" x14ac:dyDescent="0.2"/>
    <row r="492" s="18" customFormat="1" ht="16" customHeight="1" x14ac:dyDescent="0.2"/>
    <row r="493" s="18" customFormat="1" ht="16" customHeight="1" x14ac:dyDescent="0.2"/>
    <row r="494" s="18" customFormat="1" ht="16" customHeight="1" x14ac:dyDescent="0.2"/>
    <row r="495" s="18" customFormat="1" ht="16" customHeight="1" x14ac:dyDescent="0.2"/>
    <row r="496" s="18" customFormat="1" ht="16" customHeight="1" x14ac:dyDescent="0.2"/>
    <row r="497" s="18" customFormat="1" ht="16" customHeight="1" x14ac:dyDescent="0.2"/>
    <row r="498" s="18" customFormat="1" ht="16" customHeight="1" x14ac:dyDescent="0.2"/>
    <row r="499" s="18" customFormat="1" ht="16" customHeight="1" x14ac:dyDescent="0.2"/>
    <row r="500" s="18" customFormat="1" ht="16" customHeight="1" x14ac:dyDescent="0.2"/>
    <row r="501" s="18" customFormat="1" ht="16" customHeight="1" x14ac:dyDescent="0.2"/>
    <row r="502" s="18" customFormat="1" ht="16" customHeight="1" x14ac:dyDescent="0.2"/>
    <row r="503" s="18" customFormat="1" ht="16" customHeight="1" x14ac:dyDescent="0.2"/>
    <row r="504" s="18" customFormat="1" ht="16" customHeight="1" x14ac:dyDescent="0.2"/>
    <row r="505" s="18" customFormat="1" ht="16" customHeight="1" x14ac:dyDescent="0.2"/>
    <row r="506" s="18" customFormat="1" ht="16" customHeight="1" x14ac:dyDescent="0.2"/>
    <row r="507" s="18" customFormat="1" ht="16" customHeight="1" x14ac:dyDescent="0.2"/>
    <row r="508" s="18" customFormat="1" ht="16" customHeight="1" x14ac:dyDescent="0.2"/>
    <row r="509" s="18" customFormat="1" ht="16" customHeight="1" x14ac:dyDescent="0.2"/>
    <row r="510" s="18" customFormat="1" ht="16" customHeight="1" x14ac:dyDescent="0.2"/>
    <row r="511" s="18" customFormat="1" ht="16" customHeight="1" x14ac:dyDescent="0.2"/>
    <row r="512" s="18" customFormat="1" ht="16" customHeight="1" x14ac:dyDescent="0.2"/>
    <row r="513" s="18" customFormat="1" ht="16" customHeight="1" x14ac:dyDescent="0.2"/>
    <row r="514" s="18" customFormat="1" ht="16" customHeight="1" x14ac:dyDescent="0.2"/>
    <row r="515" s="18" customFormat="1" ht="16" customHeight="1" x14ac:dyDescent="0.2"/>
    <row r="516" s="18" customFormat="1" ht="16" customHeight="1" x14ac:dyDescent="0.2"/>
    <row r="517" s="18" customFormat="1" ht="16" customHeight="1" x14ac:dyDescent="0.2"/>
    <row r="518" s="18" customFormat="1" ht="16" customHeight="1" x14ac:dyDescent="0.2"/>
    <row r="519" s="18" customFormat="1" ht="16" customHeight="1" x14ac:dyDescent="0.2"/>
    <row r="520" s="18" customFormat="1" ht="16" customHeight="1" x14ac:dyDescent="0.2"/>
    <row r="521" s="18" customFormat="1" ht="16" customHeight="1" x14ac:dyDescent="0.2"/>
    <row r="522" s="18" customFormat="1" ht="16" customHeight="1" x14ac:dyDescent="0.2"/>
    <row r="523" s="18" customFormat="1" ht="16" customHeight="1" x14ac:dyDescent="0.2"/>
    <row r="524" s="18" customFormat="1" ht="16" customHeight="1" x14ac:dyDescent="0.2"/>
    <row r="525" s="18" customFormat="1" ht="16" customHeight="1" x14ac:dyDescent="0.2"/>
    <row r="526" s="18" customFormat="1" ht="16" customHeight="1" x14ac:dyDescent="0.2"/>
    <row r="527" s="18" customFormat="1" ht="16" customHeight="1" x14ac:dyDescent="0.2"/>
    <row r="528" s="18" customFormat="1" ht="16" customHeight="1" x14ac:dyDescent="0.2"/>
    <row r="529" s="18" customFormat="1" ht="16" customHeight="1" x14ac:dyDescent="0.2"/>
    <row r="530" s="18" customFormat="1" ht="16" customHeight="1" x14ac:dyDescent="0.2"/>
    <row r="531" s="18" customFormat="1" ht="16" customHeight="1" x14ac:dyDescent="0.2"/>
    <row r="532" s="18" customFormat="1" ht="16" customHeight="1" x14ac:dyDescent="0.2"/>
    <row r="533" s="18" customFormat="1" ht="16" customHeight="1" x14ac:dyDescent="0.2"/>
    <row r="534" s="18" customFormat="1" ht="16" customHeight="1" x14ac:dyDescent="0.2"/>
    <row r="535" s="18" customFormat="1" ht="16" customHeight="1" x14ac:dyDescent="0.2"/>
    <row r="536" s="18" customFormat="1" ht="16" customHeight="1" x14ac:dyDescent="0.2"/>
    <row r="537" s="18" customFormat="1" ht="16" customHeight="1" x14ac:dyDescent="0.2"/>
    <row r="538" s="18" customFormat="1" ht="16" customHeight="1" x14ac:dyDescent="0.2"/>
    <row r="539" s="18" customFormat="1" ht="16" customHeight="1" x14ac:dyDescent="0.2"/>
    <row r="540" s="18" customFormat="1" ht="16" customHeight="1" x14ac:dyDescent="0.2"/>
    <row r="541" s="18" customFormat="1" ht="16" customHeight="1" x14ac:dyDescent="0.2"/>
    <row r="542" s="18" customFormat="1" ht="16" customHeight="1" x14ac:dyDescent="0.2"/>
    <row r="543" s="18" customFormat="1" ht="16" customHeight="1" x14ac:dyDescent="0.2"/>
    <row r="544" s="18" customFormat="1" ht="16" customHeight="1" x14ac:dyDescent="0.2"/>
    <row r="545" s="18" customFormat="1" ht="16" customHeight="1" x14ac:dyDescent="0.2"/>
    <row r="546" s="18" customFormat="1" ht="16" customHeight="1" x14ac:dyDescent="0.2"/>
    <row r="547" s="18" customFormat="1" ht="16" customHeight="1" x14ac:dyDescent="0.2"/>
    <row r="548" s="18" customFormat="1" ht="16" customHeight="1" x14ac:dyDescent="0.2"/>
    <row r="549" s="18" customFormat="1" ht="16" customHeight="1" x14ac:dyDescent="0.2"/>
    <row r="550" s="18" customFormat="1" ht="16" customHeight="1" x14ac:dyDescent="0.2"/>
    <row r="551" s="18" customFormat="1" ht="16" customHeight="1" x14ac:dyDescent="0.2"/>
    <row r="552" s="18" customFormat="1" ht="16" customHeight="1" x14ac:dyDescent="0.2"/>
    <row r="553" s="18" customFormat="1" ht="16" customHeight="1" x14ac:dyDescent="0.2"/>
    <row r="554" s="18" customFormat="1" ht="16" customHeight="1" x14ac:dyDescent="0.2"/>
    <row r="555" s="18" customFormat="1" ht="16" customHeight="1" x14ac:dyDescent="0.2"/>
    <row r="556" s="18" customFormat="1" ht="16" customHeight="1" x14ac:dyDescent="0.2"/>
    <row r="557" s="18" customFormat="1" ht="16" customHeight="1" x14ac:dyDescent="0.2"/>
    <row r="558" s="18" customFormat="1" ht="16" customHeight="1" x14ac:dyDescent="0.2"/>
    <row r="559" s="18" customFormat="1" ht="16" customHeight="1" x14ac:dyDescent="0.2"/>
    <row r="560" s="18" customFormat="1" ht="16" customHeight="1" x14ac:dyDescent="0.2"/>
    <row r="561" s="18" customFormat="1" ht="16" customHeight="1" x14ac:dyDescent="0.2"/>
    <row r="562" s="18" customFormat="1" ht="16" customHeight="1" x14ac:dyDescent="0.2"/>
    <row r="563" s="18" customFormat="1" ht="16" customHeight="1" x14ac:dyDescent="0.2"/>
    <row r="564" s="18" customFormat="1" ht="16" customHeight="1" x14ac:dyDescent="0.2"/>
    <row r="565" s="18" customFormat="1" ht="16" customHeight="1" x14ac:dyDescent="0.2"/>
    <row r="566" s="18" customFormat="1" ht="16" customHeight="1" x14ac:dyDescent="0.2"/>
    <row r="567" s="18" customFormat="1" ht="16" customHeight="1" x14ac:dyDescent="0.2"/>
    <row r="568" s="18" customFormat="1" ht="16" customHeight="1" x14ac:dyDescent="0.2"/>
    <row r="569" s="18" customFormat="1" ht="16" customHeight="1" x14ac:dyDescent="0.2"/>
    <row r="570" s="18" customFormat="1" ht="16" customHeight="1" x14ac:dyDescent="0.2"/>
    <row r="571" s="18" customFormat="1" ht="16" customHeight="1" x14ac:dyDescent="0.2"/>
    <row r="572" s="18" customFormat="1" ht="16" customHeight="1" x14ac:dyDescent="0.2"/>
    <row r="573" s="18" customFormat="1" ht="16" customHeight="1" x14ac:dyDescent="0.2"/>
    <row r="574" s="18" customFormat="1" ht="16" customHeight="1" x14ac:dyDescent="0.2"/>
    <row r="575" s="18" customFormat="1" ht="16" customHeight="1" x14ac:dyDescent="0.2"/>
    <row r="576" s="18" customFormat="1" ht="16" customHeight="1" x14ac:dyDescent="0.2"/>
    <row r="577" s="18" customFormat="1" ht="16" customHeight="1" x14ac:dyDescent="0.2"/>
    <row r="578" s="18" customFormat="1" ht="16" customHeight="1" x14ac:dyDescent="0.2"/>
    <row r="579" s="18" customFormat="1" ht="16" customHeight="1" x14ac:dyDescent="0.2"/>
    <row r="580" s="18" customFormat="1" ht="16" customHeight="1" x14ac:dyDescent="0.2"/>
    <row r="581" s="18" customFormat="1" ht="16" customHeight="1" x14ac:dyDescent="0.2"/>
    <row r="582" s="18" customFormat="1" ht="16" customHeight="1" x14ac:dyDescent="0.2"/>
    <row r="583" s="18" customFormat="1" ht="16" customHeight="1" x14ac:dyDescent="0.2"/>
    <row r="584" s="18" customFormat="1" ht="16" customHeight="1" x14ac:dyDescent="0.2"/>
    <row r="585" s="18" customFormat="1" ht="16" customHeight="1" x14ac:dyDescent="0.2"/>
    <row r="586" s="18" customFormat="1" ht="16" customHeight="1" x14ac:dyDescent="0.2"/>
    <row r="587" s="18" customFormat="1" ht="16" customHeight="1" x14ac:dyDescent="0.2"/>
    <row r="588" s="18" customFormat="1" ht="16" customHeight="1" x14ac:dyDescent="0.2"/>
    <row r="589" s="18" customFormat="1" ht="16" customHeight="1" x14ac:dyDescent="0.2"/>
    <row r="590" s="18" customFormat="1" ht="16" customHeight="1" x14ac:dyDescent="0.2"/>
    <row r="591" s="18" customFormat="1" ht="16" customHeight="1" x14ac:dyDescent="0.2"/>
    <row r="592" s="18" customFormat="1" ht="16" customHeight="1" x14ac:dyDescent="0.2"/>
    <row r="593" s="18" customFormat="1" ht="16" customHeight="1" x14ac:dyDescent="0.2"/>
    <row r="594" s="18" customFormat="1" ht="16" customHeight="1" x14ac:dyDescent="0.2"/>
    <row r="595" s="18" customFormat="1" ht="16" customHeight="1" x14ac:dyDescent="0.2"/>
    <row r="596" s="18" customFormat="1" ht="16" customHeight="1" x14ac:dyDescent="0.2"/>
    <row r="597" s="18" customFormat="1" ht="16" customHeight="1" x14ac:dyDescent="0.2"/>
    <row r="598" s="18" customFormat="1" ht="16" customHeight="1" x14ac:dyDescent="0.2"/>
    <row r="599" s="18" customFormat="1" ht="16" customHeight="1" x14ac:dyDescent="0.2"/>
    <row r="600" s="18" customFormat="1" ht="16" customHeight="1" x14ac:dyDescent="0.2"/>
    <row r="601" s="18" customFormat="1" ht="16" customHeight="1" x14ac:dyDescent="0.2"/>
    <row r="602" s="18" customFormat="1" ht="16" customHeight="1" x14ac:dyDescent="0.2"/>
    <row r="603" s="18" customFormat="1" ht="16" customHeight="1" x14ac:dyDescent="0.2"/>
    <row r="604" s="18" customFormat="1" ht="16" customHeight="1" x14ac:dyDescent="0.2"/>
    <row r="605" s="18" customFormat="1" ht="16" customHeight="1" x14ac:dyDescent="0.2"/>
    <row r="606" s="18" customFormat="1" ht="16" customHeight="1" x14ac:dyDescent="0.2"/>
    <row r="607" s="18" customFormat="1" ht="16" customHeight="1" x14ac:dyDescent="0.2"/>
    <row r="608" s="18" customFormat="1" ht="16" customHeight="1" x14ac:dyDescent="0.2"/>
    <row r="609" s="18" customFormat="1" ht="16" customHeight="1" x14ac:dyDescent="0.2"/>
    <row r="610" s="18" customFormat="1" ht="16" customHeight="1" x14ac:dyDescent="0.2"/>
    <row r="611" s="18" customFormat="1" ht="16" customHeight="1" x14ac:dyDescent="0.2"/>
    <row r="612" s="18" customFormat="1" ht="16" customHeight="1" x14ac:dyDescent="0.2"/>
    <row r="613" s="18" customFormat="1" ht="16" customHeight="1" x14ac:dyDescent="0.2"/>
    <row r="614" s="18" customFormat="1" ht="16" customHeight="1" x14ac:dyDescent="0.2"/>
    <row r="615" s="18" customFormat="1" ht="16" customHeight="1" x14ac:dyDescent="0.2"/>
    <row r="616" s="18" customFormat="1" ht="16" customHeight="1" x14ac:dyDescent="0.2"/>
    <row r="617" s="18" customFormat="1" ht="16" customHeight="1" x14ac:dyDescent="0.2"/>
    <row r="618" s="18" customFormat="1" ht="16" customHeight="1" x14ac:dyDescent="0.2"/>
    <row r="619" s="18" customFormat="1" ht="16" customHeight="1" x14ac:dyDescent="0.2"/>
    <row r="620" s="18" customFormat="1" ht="16" customHeight="1" x14ac:dyDescent="0.2"/>
    <row r="621" s="18" customFormat="1" ht="16" customHeight="1" x14ac:dyDescent="0.2"/>
    <row r="622" s="18" customFormat="1" ht="16" customHeight="1" x14ac:dyDescent="0.2"/>
    <row r="623" s="18" customFormat="1" ht="16" customHeight="1" x14ac:dyDescent="0.2"/>
    <row r="624" s="18" customFormat="1" ht="16" customHeight="1" x14ac:dyDescent="0.2"/>
    <row r="625" s="18" customFormat="1" ht="16" customHeight="1" x14ac:dyDescent="0.2"/>
    <row r="626" s="18" customFormat="1" ht="16" customHeight="1" x14ac:dyDescent="0.2"/>
    <row r="627" s="18" customFormat="1" ht="16" customHeight="1" x14ac:dyDescent="0.2"/>
    <row r="628" s="18" customFormat="1" ht="16" customHeight="1" x14ac:dyDescent="0.2"/>
    <row r="629" s="18" customFormat="1" ht="16" customHeight="1" x14ac:dyDescent="0.2"/>
    <row r="630" s="18" customFormat="1" ht="16" customHeight="1" x14ac:dyDescent="0.2"/>
    <row r="631" s="18" customFormat="1" ht="16" customHeight="1" x14ac:dyDescent="0.2"/>
    <row r="632" s="18" customFormat="1" ht="16" customHeight="1" x14ac:dyDescent="0.2"/>
    <row r="633" s="18" customFormat="1" ht="16" customHeight="1" x14ac:dyDescent="0.2"/>
    <row r="634" s="18" customFormat="1" ht="16" customHeight="1" x14ac:dyDescent="0.2"/>
    <row r="635" s="18" customFormat="1" ht="16" customHeight="1" x14ac:dyDescent="0.2"/>
    <row r="636" s="18" customFormat="1" ht="16" customHeight="1" x14ac:dyDescent="0.2"/>
    <row r="637" s="18" customFormat="1" ht="16" customHeight="1" x14ac:dyDescent="0.2"/>
    <row r="638" s="18" customFormat="1" ht="16" customHeight="1" x14ac:dyDescent="0.2"/>
    <row r="639" s="18" customFormat="1" ht="16" customHeight="1" x14ac:dyDescent="0.2"/>
    <row r="640" s="18" customFormat="1" ht="16" customHeight="1" x14ac:dyDescent="0.2"/>
    <row r="641" s="18" customFormat="1" ht="16" customHeight="1" x14ac:dyDescent="0.2"/>
    <row r="642" s="18" customFormat="1" ht="16" customHeight="1" x14ac:dyDescent="0.2"/>
    <row r="643" s="18" customFormat="1" ht="16" customHeight="1" x14ac:dyDescent="0.2"/>
    <row r="644" s="18" customFormat="1" ht="16" customHeight="1" x14ac:dyDescent="0.2"/>
    <row r="645" s="18" customFormat="1" ht="16" customHeight="1" x14ac:dyDescent="0.2"/>
    <row r="646" s="18" customFormat="1" ht="16" customHeight="1" x14ac:dyDescent="0.2"/>
    <row r="647" s="18" customFormat="1" ht="16" customHeight="1" x14ac:dyDescent="0.2"/>
    <row r="648" s="18" customFormat="1" ht="16" customHeight="1" x14ac:dyDescent="0.2"/>
    <row r="649" s="18" customFormat="1" ht="16" customHeight="1" x14ac:dyDescent="0.2"/>
    <row r="650" s="18" customFormat="1" ht="16" customHeight="1" x14ac:dyDescent="0.2"/>
    <row r="651" s="18" customFormat="1" ht="16" customHeight="1" x14ac:dyDescent="0.2"/>
    <row r="652" s="18" customFormat="1" ht="16" customHeight="1" x14ac:dyDescent="0.2"/>
    <row r="653" s="18" customFormat="1" ht="16" customHeight="1" x14ac:dyDescent="0.2"/>
    <row r="654" s="18" customFormat="1" ht="16" customHeight="1" x14ac:dyDescent="0.2"/>
    <row r="655" s="18" customFormat="1" ht="16" customHeight="1" x14ac:dyDescent="0.2"/>
    <row r="656" s="18" customFormat="1" ht="16" customHeight="1" x14ac:dyDescent="0.2"/>
    <row r="657" s="18" customFormat="1" ht="16" customHeight="1" x14ac:dyDescent="0.2"/>
    <row r="658" s="18" customFormat="1" ht="16" customHeight="1" x14ac:dyDescent="0.2"/>
    <row r="659" s="18" customFormat="1" ht="16" customHeight="1" x14ac:dyDescent="0.2"/>
    <row r="660" s="18" customFormat="1" ht="16" customHeight="1" x14ac:dyDescent="0.2"/>
    <row r="661" s="18" customFormat="1" ht="16" customHeight="1" x14ac:dyDescent="0.2"/>
    <row r="662" s="18" customFormat="1" ht="16" customHeight="1" x14ac:dyDescent="0.2"/>
    <row r="663" s="18" customFormat="1" ht="16" customHeight="1" x14ac:dyDescent="0.2"/>
    <row r="664" s="18" customFormat="1" ht="16" customHeight="1" x14ac:dyDescent="0.2"/>
    <row r="665" s="18" customFormat="1" ht="16" customHeight="1" x14ac:dyDescent="0.2"/>
    <row r="666" s="18" customFormat="1" ht="16" customHeight="1" x14ac:dyDescent="0.2"/>
    <row r="667" s="18" customFormat="1" ht="16" customHeight="1" x14ac:dyDescent="0.2"/>
    <row r="668" s="18" customFormat="1" ht="16" customHeight="1" x14ac:dyDescent="0.2"/>
    <row r="669" s="18" customFormat="1" ht="16" customHeight="1" x14ac:dyDescent="0.2"/>
    <row r="670" s="18" customFormat="1" ht="16" customHeight="1" x14ac:dyDescent="0.2"/>
    <row r="671" s="18" customFormat="1" ht="16" customHeight="1" x14ac:dyDescent="0.2"/>
    <row r="672" s="18" customFormat="1" ht="16" customHeight="1" x14ac:dyDescent="0.2"/>
    <row r="673" s="18" customFormat="1" ht="16" customHeight="1" x14ac:dyDescent="0.2"/>
    <row r="674" s="18" customFormat="1" ht="16" customHeight="1" x14ac:dyDescent="0.2"/>
    <row r="675" s="18" customFormat="1" ht="16" customHeight="1" x14ac:dyDescent="0.2"/>
    <row r="676" s="18" customFormat="1" ht="16" customHeight="1" x14ac:dyDescent="0.2"/>
    <row r="677" s="18" customFormat="1" ht="16" customHeight="1" x14ac:dyDescent="0.2"/>
    <row r="678" s="18" customFormat="1" ht="16" customHeight="1" x14ac:dyDescent="0.2"/>
    <row r="679" s="18" customFormat="1" ht="16" customHeight="1" x14ac:dyDescent="0.2"/>
    <row r="680" s="18" customFormat="1" ht="16" customHeight="1" x14ac:dyDescent="0.2"/>
    <row r="681" s="18" customFormat="1" ht="16" customHeight="1" x14ac:dyDescent="0.2"/>
    <row r="682" s="18" customFormat="1" ht="16" customHeight="1" x14ac:dyDescent="0.2"/>
    <row r="683" s="18" customFormat="1" ht="16" customHeight="1" x14ac:dyDescent="0.2"/>
    <row r="684" s="18" customFormat="1" ht="16" customHeight="1" x14ac:dyDescent="0.2"/>
    <row r="685" s="18" customFormat="1" ht="16" customHeight="1" x14ac:dyDescent="0.2"/>
    <row r="686" s="18" customFormat="1" ht="16" customHeight="1" x14ac:dyDescent="0.2"/>
    <row r="687" s="18" customFormat="1" ht="16" customHeight="1" x14ac:dyDescent="0.2"/>
    <row r="688" s="18" customFormat="1" ht="16" customHeight="1" x14ac:dyDescent="0.2"/>
    <row r="689" s="18" customFormat="1" ht="16" customHeight="1" x14ac:dyDescent="0.2"/>
    <row r="690" s="18" customFormat="1" ht="16" customHeight="1" x14ac:dyDescent="0.2"/>
    <row r="691" s="18" customFormat="1" ht="16" customHeight="1" x14ac:dyDescent="0.2"/>
    <row r="692" s="18" customFormat="1" ht="16" customHeight="1" x14ac:dyDescent="0.2"/>
    <row r="693" s="18" customFormat="1" ht="16" customHeight="1" x14ac:dyDescent="0.2"/>
    <row r="694" s="18" customFormat="1" ht="16" customHeight="1" x14ac:dyDescent="0.2"/>
    <row r="695" s="18" customFormat="1" ht="16" customHeight="1" x14ac:dyDescent="0.2"/>
    <row r="696" s="18" customFormat="1" ht="16" customHeight="1" x14ac:dyDescent="0.2"/>
    <row r="697" s="18" customFormat="1" ht="16" customHeight="1" x14ac:dyDescent="0.2"/>
    <row r="698" s="18" customFormat="1" ht="16" customHeight="1" x14ac:dyDescent="0.2"/>
    <row r="699" s="18" customFormat="1" ht="16" customHeight="1" x14ac:dyDescent="0.2"/>
    <row r="700" s="18" customFormat="1" ht="16" customHeight="1" x14ac:dyDescent="0.2"/>
    <row r="701" s="18" customFormat="1" ht="16" customHeight="1" x14ac:dyDescent="0.2"/>
    <row r="702" s="18" customFormat="1" ht="16" customHeight="1" x14ac:dyDescent="0.2"/>
    <row r="703" s="18" customFormat="1" ht="16" customHeight="1" x14ac:dyDescent="0.2"/>
    <row r="704" s="18" customFormat="1" ht="16" customHeight="1" x14ac:dyDescent="0.2"/>
    <row r="705" s="18" customFormat="1" ht="16" customHeight="1" x14ac:dyDescent="0.2"/>
    <row r="706" s="18" customFormat="1" ht="16" customHeight="1" x14ac:dyDescent="0.2"/>
    <row r="707" s="18" customFormat="1" ht="16" customHeight="1" x14ac:dyDescent="0.2"/>
    <row r="708" s="18" customFormat="1" ht="16" customHeight="1" x14ac:dyDescent="0.2"/>
    <row r="709" s="18" customFormat="1" ht="16" customHeight="1" x14ac:dyDescent="0.2"/>
    <row r="710" s="18" customFormat="1" ht="16" customHeight="1" x14ac:dyDescent="0.2"/>
    <row r="711" s="18" customFormat="1" ht="16" customHeight="1" x14ac:dyDescent="0.2"/>
    <row r="712" s="18" customFormat="1" ht="16" customHeight="1" x14ac:dyDescent="0.2"/>
    <row r="713" s="18" customFormat="1" ht="16" customHeight="1" x14ac:dyDescent="0.2"/>
    <row r="714" s="18" customFormat="1" ht="16" customHeight="1" x14ac:dyDescent="0.2"/>
    <row r="715" s="18" customFormat="1" ht="16" customHeight="1" x14ac:dyDescent="0.2"/>
    <row r="716" s="18" customFormat="1" ht="16" customHeight="1" x14ac:dyDescent="0.2"/>
    <row r="717" s="18" customFormat="1" ht="16" customHeight="1" x14ac:dyDescent="0.2"/>
    <row r="718" s="18" customFormat="1" ht="16" customHeight="1" x14ac:dyDescent="0.2"/>
    <row r="719" s="18" customFormat="1" ht="16" customHeight="1" x14ac:dyDescent="0.2"/>
    <row r="720" s="18" customFormat="1" ht="16" customHeight="1" x14ac:dyDescent="0.2"/>
    <row r="721" s="18" customFormat="1" ht="16" customHeight="1" x14ac:dyDescent="0.2"/>
    <row r="722" s="18" customFormat="1" ht="16" customHeight="1" x14ac:dyDescent="0.2"/>
    <row r="723" s="18" customFormat="1" ht="16" customHeight="1" x14ac:dyDescent="0.2"/>
    <row r="724" s="18" customFormat="1" ht="16" customHeight="1" x14ac:dyDescent="0.2"/>
    <row r="725" s="18" customFormat="1" ht="16" customHeight="1" x14ac:dyDescent="0.2"/>
    <row r="726" s="18" customFormat="1" ht="16" customHeight="1" x14ac:dyDescent="0.2"/>
    <row r="727" s="18" customFormat="1" ht="16" customHeight="1" x14ac:dyDescent="0.2"/>
    <row r="728" s="18" customFormat="1" ht="16" customHeight="1" x14ac:dyDescent="0.2"/>
    <row r="729" s="18" customFormat="1" ht="16" customHeight="1" x14ac:dyDescent="0.2"/>
    <row r="730" s="18" customFormat="1" ht="16" customHeight="1" x14ac:dyDescent="0.2"/>
    <row r="731" s="18" customFormat="1" ht="16" customHeight="1" x14ac:dyDescent="0.2"/>
    <row r="732" s="18" customFormat="1" ht="16" customHeight="1" x14ac:dyDescent="0.2"/>
    <row r="733" s="18" customFormat="1" ht="16" customHeight="1" x14ac:dyDescent="0.2"/>
    <row r="734" s="18" customFormat="1" ht="16" customHeight="1" x14ac:dyDescent="0.2"/>
    <row r="735" s="18" customFormat="1" ht="16" customHeight="1" x14ac:dyDescent="0.2"/>
    <row r="736" s="18" customFormat="1" ht="16" customHeight="1" x14ac:dyDescent="0.2"/>
    <row r="737" s="18" customFormat="1" ht="16" customHeight="1" x14ac:dyDescent="0.2"/>
    <row r="738" s="18" customFormat="1" ht="16" customHeight="1" x14ac:dyDescent="0.2"/>
    <row r="739" s="18" customFormat="1" ht="16" customHeight="1" x14ac:dyDescent="0.2"/>
    <row r="740" s="18" customFormat="1" ht="16" customHeight="1" x14ac:dyDescent="0.2"/>
    <row r="741" s="18" customFormat="1" ht="16" customHeight="1" x14ac:dyDescent="0.2"/>
    <row r="742" s="18" customFormat="1" ht="16" customHeight="1" x14ac:dyDescent="0.2"/>
    <row r="743" s="18" customFormat="1" ht="16" customHeight="1" x14ac:dyDescent="0.2"/>
    <row r="744" s="18" customFormat="1" ht="16" customHeight="1" x14ac:dyDescent="0.2"/>
    <row r="745" s="18" customFormat="1" ht="16" customHeight="1" x14ac:dyDescent="0.2"/>
    <row r="746" s="18" customFormat="1" ht="16" customHeight="1" x14ac:dyDescent="0.2"/>
    <row r="747" s="18" customFormat="1" ht="16" customHeight="1" x14ac:dyDescent="0.2"/>
    <row r="748" s="18" customFormat="1" ht="16" customHeight="1" x14ac:dyDescent="0.2"/>
    <row r="749" s="18" customFormat="1" ht="16" customHeight="1" x14ac:dyDescent="0.2"/>
    <row r="750" s="18" customFormat="1" ht="16" customHeight="1" x14ac:dyDescent="0.2"/>
    <row r="751" s="18" customFormat="1" ht="16" customHeight="1" x14ac:dyDescent="0.2"/>
    <row r="752" s="18" customFormat="1" ht="16" customHeight="1" x14ac:dyDescent="0.2"/>
    <row r="753" s="18" customFormat="1" ht="16" customHeight="1" x14ac:dyDescent="0.2"/>
    <row r="754" s="18" customFormat="1" ht="16" customHeight="1" x14ac:dyDescent="0.2"/>
    <row r="755" s="18" customFormat="1" ht="16" customHeight="1" x14ac:dyDescent="0.2"/>
    <row r="756" s="18" customFormat="1" ht="16" customHeight="1" x14ac:dyDescent="0.2"/>
    <row r="757" s="18" customFormat="1" ht="16" customHeight="1" x14ac:dyDescent="0.2"/>
    <row r="758" s="18" customFormat="1" ht="16" customHeight="1" x14ac:dyDescent="0.2"/>
    <row r="759" s="18" customFormat="1" ht="16" customHeight="1" x14ac:dyDescent="0.2"/>
    <row r="760" s="18" customFormat="1" ht="16" customHeight="1" x14ac:dyDescent="0.2"/>
    <row r="761" s="18" customFormat="1" ht="16" customHeight="1" x14ac:dyDescent="0.2"/>
    <row r="762" s="18" customFormat="1" ht="16" customHeight="1" x14ac:dyDescent="0.2"/>
    <row r="763" s="18" customFormat="1" ht="16" customHeight="1" x14ac:dyDescent="0.2"/>
    <row r="764" s="18" customFormat="1" ht="16" customHeight="1" x14ac:dyDescent="0.2"/>
    <row r="765" s="18" customFormat="1" ht="16" customHeight="1" x14ac:dyDescent="0.2"/>
    <row r="766" s="18" customFormat="1" ht="16" customHeight="1" x14ac:dyDescent="0.2"/>
    <row r="767" s="18" customFormat="1" ht="16" customHeight="1" x14ac:dyDescent="0.2"/>
    <row r="768" s="18" customFormat="1" ht="16" customHeight="1" x14ac:dyDescent="0.2"/>
    <row r="769" s="18" customFormat="1" ht="16" customHeight="1" x14ac:dyDescent="0.2"/>
    <row r="770" s="18" customFormat="1" ht="16" customHeight="1" x14ac:dyDescent="0.2"/>
    <row r="771" s="18" customFormat="1" ht="16" customHeight="1" x14ac:dyDescent="0.2"/>
    <row r="772" s="18" customFormat="1" ht="16" customHeight="1" x14ac:dyDescent="0.2"/>
    <row r="773" s="18" customFormat="1" ht="16" customHeight="1" x14ac:dyDescent="0.2"/>
    <row r="774" s="18" customFormat="1" ht="16" customHeight="1" x14ac:dyDescent="0.2"/>
    <row r="775" s="18" customFormat="1" ht="16" customHeight="1" x14ac:dyDescent="0.2"/>
    <row r="776" s="18" customFormat="1" ht="16" customHeight="1" x14ac:dyDescent="0.2"/>
    <row r="777" s="18" customFormat="1" ht="16" customHeight="1" x14ac:dyDescent="0.2"/>
    <row r="778" s="18" customFormat="1" ht="16" customHeight="1" x14ac:dyDescent="0.2"/>
    <row r="779" s="18" customFormat="1" ht="16" customHeight="1" x14ac:dyDescent="0.2"/>
    <row r="780" s="18" customFormat="1" ht="16" customHeight="1" x14ac:dyDescent="0.2"/>
    <row r="781" s="18" customFormat="1" ht="16" customHeight="1" x14ac:dyDescent="0.2"/>
    <row r="782" s="18" customFormat="1" ht="16" customHeight="1" x14ac:dyDescent="0.2"/>
    <row r="783" s="18" customFormat="1" ht="16" customHeight="1" x14ac:dyDescent="0.2"/>
    <row r="784" s="18" customFormat="1" ht="16" customHeight="1" x14ac:dyDescent="0.2"/>
    <row r="785" s="18" customFormat="1" ht="16" customHeight="1" x14ac:dyDescent="0.2"/>
    <row r="786" s="18" customFormat="1" ht="16" customHeight="1" x14ac:dyDescent="0.2"/>
    <row r="787" s="18" customFormat="1" ht="16" customHeight="1" x14ac:dyDescent="0.2"/>
    <row r="788" s="18" customFormat="1" ht="16" customHeight="1" x14ac:dyDescent="0.2"/>
    <row r="789" s="18" customFormat="1" ht="16" customHeight="1" x14ac:dyDescent="0.2"/>
    <row r="790" s="18" customFormat="1" ht="16" customHeight="1" x14ac:dyDescent="0.2"/>
    <row r="791" s="18" customFormat="1" ht="16" customHeight="1" x14ac:dyDescent="0.2"/>
    <row r="792" s="18" customFormat="1" ht="16" customHeight="1" x14ac:dyDescent="0.2"/>
    <row r="793" s="18" customFormat="1" ht="16" customHeight="1" x14ac:dyDescent="0.2"/>
    <row r="794" s="18" customFormat="1" ht="16" customHeight="1" x14ac:dyDescent="0.2"/>
    <row r="795" s="18" customFormat="1" ht="16" customHeight="1" x14ac:dyDescent="0.2"/>
    <row r="796" s="18" customFormat="1" ht="16" customHeight="1" x14ac:dyDescent="0.2"/>
    <row r="797" s="18" customFormat="1" ht="16" customHeight="1" x14ac:dyDescent="0.2"/>
    <row r="798" s="18" customFormat="1" ht="16" customHeight="1" x14ac:dyDescent="0.2"/>
    <row r="799" s="18" customFormat="1" ht="16" customHeight="1" x14ac:dyDescent="0.2"/>
    <row r="800" s="18" customFormat="1" ht="16" customHeight="1" x14ac:dyDescent="0.2"/>
    <row r="801" s="18" customFormat="1" ht="16" customHeight="1" x14ac:dyDescent="0.2"/>
    <row r="802" s="18" customFormat="1" ht="16" customHeight="1" x14ac:dyDescent="0.2"/>
    <row r="803" s="18" customFormat="1" ht="16" customHeight="1" x14ac:dyDescent="0.2"/>
    <row r="804" s="18" customFormat="1" ht="16" customHeight="1" x14ac:dyDescent="0.2"/>
    <row r="805" s="18" customFormat="1" ht="16" customHeight="1" x14ac:dyDescent="0.2"/>
    <row r="806" s="18" customFormat="1" ht="16" customHeight="1" x14ac:dyDescent="0.2"/>
    <row r="807" s="18" customFormat="1" ht="16" customHeight="1" x14ac:dyDescent="0.2"/>
    <row r="808" s="18" customFormat="1" ht="16" customHeight="1" x14ac:dyDescent="0.2"/>
    <row r="809" s="18" customFormat="1" ht="16" customHeight="1" x14ac:dyDescent="0.2"/>
    <row r="810" s="18" customFormat="1" ht="16" customHeight="1" x14ac:dyDescent="0.2"/>
    <row r="811" s="18" customFormat="1" ht="16" customHeight="1" x14ac:dyDescent="0.2"/>
    <row r="812" s="18" customFormat="1" ht="16" customHeight="1" x14ac:dyDescent="0.2"/>
    <row r="813" s="18" customFormat="1" ht="16" customHeight="1" x14ac:dyDescent="0.2"/>
    <row r="814" s="18" customFormat="1" ht="16" customHeight="1" x14ac:dyDescent="0.2"/>
    <row r="815" s="18" customFormat="1" ht="16" customHeight="1" x14ac:dyDescent="0.2"/>
    <row r="816" s="18" customFormat="1" ht="16" customHeight="1" x14ac:dyDescent="0.2"/>
    <row r="817" s="18" customFormat="1" ht="16" customHeight="1" x14ac:dyDescent="0.2"/>
    <row r="818" s="18" customFormat="1" ht="16" customHeight="1" x14ac:dyDescent="0.2"/>
    <row r="819" s="18" customFormat="1" ht="16" customHeight="1" x14ac:dyDescent="0.2"/>
    <row r="820" s="18" customFormat="1" ht="16" customHeight="1" x14ac:dyDescent="0.2"/>
    <row r="821" s="18" customFormat="1" ht="16" customHeight="1" x14ac:dyDescent="0.2"/>
    <row r="822" s="18" customFormat="1" ht="16" customHeight="1" x14ac:dyDescent="0.2"/>
    <row r="823" s="18" customFormat="1" ht="16" customHeight="1" x14ac:dyDescent="0.2"/>
    <row r="824" s="18" customFormat="1" ht="16" customHeight="1" x14ac:dyDescent="0.2"/>
    <row r="825" s="18" customFormat="1" ht="16" customHeight="1" x14ac:dyDescent="0.2"/>
    <row r="826" s="18" customFormat="1" ht="16" customHeight="1" x14ac:dyDescent="0.2"/>
    <row r="827" s="18" customFormat="1" ht="16" customHeight="1" x14ac:dyDescent="0.2"/>
    <row r="828" s="18" customFormat="1" ht="16" customHeight="1" x14ac:dyDescent="0.2"/>
    <row r="829" s="18" customFormat="1" ht="16" customHeight="1" x14ac:dyDescent="0.2"/>
    <row r="830" s="18" customFormat="1" ht="16" customHeight="1" x14ac:dyDescent="0.2"/>
    <row r="831" s="18" customFormat="1" ht="16" customHeight="1" x14ac:dyDescent="0.2"/>
    <row r="832" s="18" customFormat="1" ht="16" customHeight="1" x14ac:dyDescent="0.2"/>
    <row r="833" s="18" customFormat="1" ht="16" customHeight="1" x14ac:dyDescent="0.2"/>
    <row r="834" s="18" customFormat="1" ht="16" customHeight="1" x14ac:dyDescent="0.2"/>
    <row r="835" s="18" customFormat="1" ht="16" customHeight="1" x14ac:dyDescent="0.2"/>
    <row r="836" s="18" customFormat="1" ht="16" customHeight="1" x14ac:dyDescent="0.2"/>
    <row r="837" s="18" customFormat="1" ht="16" customHeight="1" x14ac:dyDescent="0.2"/>
    <row r="838" s="18" customFormat="1" ht="16" customHeight="1" x14ac:dyDescent="0.2"/>
    <row r="839" s="18" customFormat="1" ht="16" customHeight="1" x14ac:dyDescent="0.2"/>
    <row r="840" s="18" customFormat="1" ht="16" customHeight="1" x14ac:dyDescent="0.2"/>
    <row r="841" s="18" customFormat="1" ht="16" customHeight="1" x14ac:dyDescent="0.2"/>
    <row r="842" s="18" customFormat="1" ht="16" customHeight="1" x14ac:dyDescent="0.2"/>
    <row r="843" s="18" customFormat="1" ht="16" customHeight="1" x14ac:dyDescent="0.2"/>
    <row r="844" s="18" customFormat="1" ht="16" customHeight="1" x14ac:dyDescent="0.2"/>
    <row r="845" s="18" customFormat="1" ht="16" customHeight="1" x14ac:dyDescent="0.2"/>
    <row r="846" s="18" customFormat="1" ht="16" customHeight="1" x14ac:dyDescent="0.2"/>
    <row r="847" s="18" customFormat="1" ht="16" customHeight="1" x14ac:dyDescent="0.2"/>
    <row r="848" s="18" customFormat="1" ht="16" customHeight="1" x14ac:dyDescent="0.2"/>
    <row r="849" s="18" customFormat="1" ht="16" customHeight="1" x14ac:dyDescent="0.2"/>
    <row r="850" s="18" customFormat="1" ht="16" customHeight="1" x14ac:dyDescent="0.2"/>
    <row r="851" s="18" customFormat="1" ht="16" customHeight="1" x14ac:dyDescent="0.2"/>
    <row r="852" s="18" customFormat="1" ht="16" customHeight="1" x14ac:dyDescent="0.2"/>
    <row r="853" s="18" customFormat="1" ht="16" customHeight="1" x14ac:dyDescent="0.2"/>
    <row r="854" s="18" customFormat="1" ht="16" customHeight="1" x14ac:dyDescent="0.2"/>
    <row r="855" s="18" customFormat="1" ht="16" customHeight="1" x14ac:dyDescent="0.2"/>
    <row r="856" s="18" customFormat="1" ht="16" customHeight="1" x14ac:dyDescent="0.2"/>
    <row r="857" s="18" customFormat="1" ht="16" customHeight="1" x14ac:dyDescent="0.2"/>
    <row r="858" s="18" customFormat="1" ht="16" customHeight="1" x14ac:dyDescent="0.2"/>
    <row r="859" s="18" customFormat="1" ht="16" customHeight="1" x14ac:dyDescent="0.2"/>
    <row r="860" s="18" customFormat="1" ht="16" customHeight="1" x14ac:dyDescent="0.2"/>
    <row r="861" s="18" customFormat="1" ht="16" customHeight="1" x14ac:dyDescent="0.2"/>
    <row r="862" s="18" customFormat="1" ht="16" customHeight="1" x14ac:dyDescent="0.2"/>
    <row r="863" s="18" customFormat="1" ht="16" customHeight="1" x14ac:dyDescent="0.2"/>
    <row r="864" s="18" customFormat="1" ht="16" customHeight="1" x14ac:dyDescent="0.2"/>
    <row r="865" s="18" customFormat="1" ht="16" customHeight="1" x14ac:dyDescent="0.2"/>
    <row r="866" s="18" customFormat="1" ht="16" customHeight="1" x14ac:dyDescent="0.2"/>
    <row r="867" s="18" customFormat="1" ht="16" customHeight="1" x14ac:dyDescent="0.2"/>
    <row r="868" s="18" customFormat="1" ht="16" customHeight="1" x14ac:dyDescent="0.2"/>
    <row r="869" s="18" customFormat="1" ht="16" customHeight="1" x14ac:dyDescent="0.2"/>
    <row r="870" s="18" customFormat="1" ht="16" customHeight="1" x14ac:dyDescent="0.2"/>
    <row r="871" s="18" customFormat="1" ht="16" customHeight="1" x14ac:dyDescent="0.2"/>
    <row r="872" s="18" customFormat="1" ht="16" customHeight="1" x14ac:dyDescent="0.2"/>
    <row r="873" s="18" customFormat="1" ht="16" customHeight="1" x14ac:dyDescent="0.2"/>
    <row r="874" s="18" customFormat="1" ht="16" customHeight="1" x14ac:dyDescent="0.2"/>
    <row r="875" s="18" customFormat="1" ht="16" customHeight="1" x14ac:dyDescent="0.2"/>
    <row r="876" s="18" customFormat="1" ht="16" customHeight="1" x14ac:dyDescent="0.2"/>
    <row r="877" s="18" customFormat="1" ht="16" customHeight="1" x14ac:dyDescent="0.2"/>
    <row r="878" s="18" customFormat="1" ht="16" customHeight="1" x14ac:dyDescent="0.2"/>
    <row r="879" s="18" customFormat="1" ht="16" customHeight="1" x14ac:dyDescent="0.2"/>
    <row r="880" s="18" customFormat="1" ht="16" customHeight="1" x14ac:dyDescent="0.2"/>
    <row r="881" s="18" customFormat="1" ht="16" customHeight="1" x14ac:dyDescent="0.2"/>
    <row r="882" s="18" customFormat="1" ht="16" customHeight="1" x14ac:dyDescent="0.2"/>
    <row r="883" s="18" customFormat="1" ht="16" customHeight="1" x14ac:dyDescent="0.2"/>
    <row r="884" s="18" customFormat="1" ht="16" customHeight="1" x14ac:dyDescent="0.2"/>
    <row r="885" s="18" customFormat="1" ht="16" customHeight="1" x14ac:dyDescent="0.2"/>
    <row r="886" s="18" customFormat="1" ht="16" customHeight="1" x14ac:dyDescent="0.2"/>
    <row r="887" s="18" customFormat="1" ht="16" customHeight="1" x14ac:dyDescent="0.2"/>
    <row r="888" s="18" customFormat="1" ht="16" customHeight="1" x14ac:dyDescent="0.2"/>
    <row r="889" s="18" customFormat="1" ht="16" customHeight="1" x14ac:dyDescent="0.2"/>
    <row r="890" s="18" customFormat="1" ht="16" customHeight="1" x14ac:dyDescent="0.2"/>
    <row r="891" s="18" customFormat="1" ht="16" customHeight="1" x14ac:dyDescent="0.2"/>
    <row r="892" s="18" customFormat="1" ht="16" customHeight="1" x14ac:dyDescent="0.2"/>
    <row r="893" s="18" customFormat="1" ht="16" customHeight="1" x14ac:dyDescent="0.2"/>
    <row r="894" s="18" customFormat="1" ht="16" customHeight="1" x14ac:dyDescent="0.2"/>
    <row r="895" s="18" customFormat="1" ht="16" customHeight="1" x14ac:dyDescent="0.2"/>
    <row r="896" s="18" customFormat="1" ht="16" customHeight="1" x14ac:dyDescent="0.2"/>
    <row r="897" s="18" customFormat="1" ht="16" customHeight="1" x14ac:dyDescent="0.2"/>
    <row r="898" s="18" customFormat="1" ht="16" customHeight="1" x14ac:dyDescent="0.2"/>
    <row r="899" s="18" customFormat="1" ht="16" customHeight="1" x14ac:dyDescent="0.2"/>
    <row r="900" s="18" customFormat="1" ht="16" customHeight="1" x14ac:dyDescent="0.2"/>
    <row r="901" s="18" customFormat="1" ht="16" customHeight="1" x14ac:dyDescent="0.2"/>
    <row r="902" s="18" customFormat="1" ht="16" customHeight="1" x14ac:dyDescent="0.2"/>
    <row r="903" s="18" customFormat="1" ht="16" customHeight="1" x14ac:dyDescent="0.2"/>
    <row r="904" s="18" customFormat="1" ht="16" customHeight="1" x14ac:dyDescent="0.2"/>
    <row r="905" s="18" customFormat="1" ht="16" customHeight="1" x14ac:dyDescent="0.2"/>
    <row r="906" s="18" customFormat="1" ht="16" customHeight="1" x14ac:dyDescent="0.2"/>
    <row r="907" s="18" customFormat="1" ht="16" customHeight="1" x14ac:dyDescent="0.2"/>
    <row r="908" s="18" customFormat="1" ht="16" customHeight="1" x14ac:dyDescent="0.2"/>
    <row r="909" s="18" customFormat="1" ht="16" customHeight="1" x14ac:dyDescent="0.2"/>
    <row r="910" s="18" customFormat="1" ht="16" customHeight="1" x14ac:dyDescent="0.2"/>
    <row r="911" s="18" customFormat="1" ht="16" customHeight="1" x14ac:dyDescent="0.2"/>
    <row r="912" s="18" customFormat="1" ht="16" customHeight="1" x14ac:dyDescent="0.2"/>
    <row r="913" s="18" customFormat="1" ht="16" customHeight="1" x14ac:dyDescent="0.2"/>
    <row r="914" s="18" customFormat="1" ht="16" customHeight="1" x14ac:dyDescent="0.2"/>
    <row r="915" s="18" customFormat="1" ht="16" customHeight="1" x14ac:dyDescent="0.2"/>
    <row r="916" s="18" customFormat="1" ht="16" customHeight="1" x14ac:dyDescent="0.2"/>
    <row r="917" s="18" customFormat="1" ht="16" customHeight="1" x14ac:dyDescent="0.2"/>
    <row r="918" s="18" customFormat="1" ht="16" customHeight="1" x14ac:dyDescent="0.2"/>
    <row r="919" s="18" customFormat="1" ht="16" customHeight="1" x14ac:dyDescent="0.2"/>
    <row r="920" s="18" customFormat="1" ht="16" customHeight="1" x14ac:dyDescent="0.2"/>
    <row r="921" s="18" customFormat="1" ht="16" customHeight="1" x14ac:dyDescent="0.2"/>
    <row r="922" s="18" customFormat="1" ht="16" customHeight="1" x14ac:dyDescent="0.2"/>
    <row r="923" s="18" customFormat="1" ht="16" customHeight="1" x14ac:dyDescent="0.2"/>
    <row r="924" s="18" customFormat="1" ht="16" customHeight="1" x14ac:dyDescent="0.2"/>
    <row r="925" s="18" customFormat="1" ht="16" customHeight="1" x14ac:dyDescent="0.2"/>
    <row r="926" s="18" customFormat="1" ht="16" customHeight="1" x14ac:dyDescent="0.2"/>
    <row r="927" s="18" customFormat="1" ht="16" customHeight="1" x14ac:dyDescent="0.2"/>
    <row r="928" s="18" customFormat="1" ht="16" customHeight="1" x14ac:dyDescent="0.2"/>
    <row r="929" s="18" customFormat="1" ht="16" customHeight="1" x14ac:dyDescent="0.2"/>
    <row r="930" s="18" customFormat="1" ht="16" customHeight="1" x14ac:dyDescent="0.2"/>
    <row r="931" s="18" customFormat="1" ht="16" customHeight="1" x14ac:dyDescent="0.2"/>
    <row r="932" s="18" customFormat="1" ht="16" customHeight="1" x14ac:dyDescent="0.2"/>
    <row r="933" s="18" customFormat="1" ht="16" customHeight="1" x14ac:dyDescent="0.2"/>
    <row r="934" s="18" customFormat="1" ht="16" customHeight="1" x14ac:dyDescent="0.2"/>
    <row r="935" s="18" customFormat="1" ht="16" customHeight="1" x14ac:dyDescent="0.2"/>
    <row r="936" s="18" customFormat="1" ht="16" customHeight="1" x14ac:dyDescent="0.2"/>
    <row r="937" s="18" customFormat="1" ht="16" customHeight="1" x14ac:dyDescent="0.2"/>
    <row r="938" s="18" customFormat="1" ht="16" customHeight="1" x14ac:dyDescent="0.2"/>
    <row r="939" s="18" customFormat="1" ht="16" customHeight="1" x14ac:dyDescent="0.2"/>
    <row r="940" s="18" customFormat="1" ht="16" customHeight="1" x14ac:dyDescent="0.2"/>
    <row r="941" s="18" customFormat="1" ht="16" customHeight="1" x14ac:dyDescent="0.2"/>
    <row r="942" s="18" customFormat="1" ht="16" customHeight="1" x14ac:dyDescent="0.2"/>
    <row r="943" s="18" customFormat="1" ht="16" customHeight="1" x14ac:dyDescent="0.2"/>
    <row r="944" s="18" customFormat="1" ht="16" customHeight="1" x14ac:dyDescent="0.2"/>
    <row r="945" s="18" customFormat="1" ht="16" customHeight="1" x14ac:dyDescent="0.2"/>
    <row r="946" s="18" customFormat="1" ht="16" customHeight="1" x14ac:dyDescent="0.2"/>
    <row r="947" s="18" customFormat="1" ht="16" customHeight="1" x14ac:dyDescent="0.2"/>
    <row r="948" s="18" customFormat="1" ht="16" customHeight="1" x14ac:dyDescent="0.2"/>
    <row r="949" s="18" customFormat="1" ht="16" customHeight="1" x14ac:dyDescent="0.2"/>
    <row r="950" s="18" customFormat="1" ht="16" customHeight="1" x14ac:dyDescent="0.2"/>
    <row r="951" s="18" customFormat="1" ht="16" customHeight="1" x14ac:dyDescent="0.2"/>
    <row r="952" s="18" customFormat="1" ht="16" customHeight="1" x14ac:dyDescent="0.2"/>
    <row r="953" s="18" customFormat="1" ht="16" customHeight="1" x14ac:dyDescent="0.2"/>
    <row r="954" s="18" customFormat="1" ht="16" customHeight="1" x14ac:dyDescent="0.2"/>
    <row r="955" s="18" customFormat="1" ht="16" customHeight="1" x14ac:dyDescent="0.2"/>
    <row r="956" s="18" customFormat="1" ht="16" customHeight="1" x14ac:dyDescent="0.2"/>
    <row r="957" s="18" customFormat="1" ht="16" customHeight="1" x14ac:dyDescent="0.2"/>
    <row r="958" s="18" customFormat="1" ht="16" customHeight="1" x14ac:dyDescent="0.2"/>
    <row r="959" s="18" customFormat="1" ht="16" customHeight="1" x14ac:dyDescent="0.2"/>
    <row r="960" s="18" customFormat="1" ht="16" customHeight="1" x14ac:dyDescent="0.2"/>
    <row r="961" s="18" customFormat="1" ht="16" customHeight="1" x14ac:dyDescent="0.2"/>
    <row r="962" s="18" customFormat="1" ht="16" customHeight="1" x14ac:dyDescent="0.2"/>
    <row r="963" s="18" customFormat="1" ht="16" customHeight="1" x14ac:dyDescent="0.2"/>
    <row r="964" s="18" customFormat="1" ht="16" customHeight="1" x14ac:dyDescent="0.2"/>
    <row r="965" s="18" customFormat="1" ht="16" customHeight="1" x14ac:dyDescent="0.2"/>
    <row r="966" s="18" customFormat="1" ht="16" customHeight="1" x14ac:dyDescent="0.2"/>
    <row r="967" s="18" customFormat="1" ht="16" customHeight="1" x14ac:dyDescent="0.2"/>
    <row r="968" s="18" customFormat="1" ht="16" customHeight="1" x14ac:dyDescent="0.2"/>
    <row r="969" s="18" customFormat="1" ht="16" customHeight="1" x14ac:dyDescent="0.2"/>
    <row r="970" s="18" customFormat="1" ht="16" customHeight="1" x14ac:dyDescent="0.2"/>
    <row r="971" s="18" customFormat="1" ht="16" customHeight="1" x14ac:dyDescent="0.2"/>
    <row r="972" s="18" customFormat="1" ht="16" customHeight="1" x14ac:dyDescent="0.2"/>
    <row r="973" s="18" customFormat="1" ht="16" customHeight="1" x14ac:dyDescent="0.2"/>
    <row r="974" s="18" customFormat="1" ht="16" customHeight="1" x14ac:dyDescent="0.2"/>
    <row r="975" s="18" customFormat="1" ht="16" customHeight="1" x14ac:dyDescent="0.2"/>
    <row r="976" s="18" customFormat="1" ht="16" customHeight="1" x14ac:dyDescent="0.2"/>
    <row r="977" s="18" customFormat="1" ht="16" customHeight="1" x14ac:dyDescent="0.2"/>
    <row r="978" s="18" customFormat="1" ht="16" customHeight="1" x14ac:dyDescent="0.2"/>
    <row r="979" s="18" customFormat="1" ht="16" customHeight="1" x14ac:dyDescent="0.2"/>
    <row r="980" s="18" customFormat="1" ht="16" customHeight="1" x14ac:dyDescent="0.2"/>
    <row r="981" s="18" customFormat="1" ht="16" customHeight="1" x14ac:dyDescent="0.2"/>
    <row r="982" s="18" customFormat="1" ht="16" customHeight="1" x14ac:dyDescent="0.2"/>
    <row r="983" s="18" customFormat="1" ht="16" customHeight="1" x14ac:dyDescent="0.2"/>
    <row r="984" s="18" customFormat="1" ht="16" customHeight="1" x14ac:dyDescent="0.2"/>
    <row r="985" s="18" customFormat="1" ht="16" customHeight="1" x14ac:dyDescent="0.2"/>
    <row r="986" s="18" customFormat="1" ht="16" customHeight="1" x14ac:dyDescent="0.2"/>
    <row r="987" s="18" customFormat="1" ht="16" customHeight="1" x14ac:dyDescent="0.2"/>
    <row r="988" s="18" customFormat="1" ht="16" customHeight="1" x14ac:dyDescent="0.2"/>
    <row r="989" s="18" customFormat="1" ht="16" customHeight="1" x14ac:dyDescent="0.2"/>
    <row r="990" s="18" customFormat="1" ht="16" customHeight="1" x14ac:dyDescent="0.2"/>
    <row r="991" s="18" customFormat="1" ht="16" customHeight="1" x14ac:dyDescent="0.2"/>
    <row r="992" s="18" customFormat="1" ht="16" customHeight="1" x14ac:dyDescent="0.2"/>
    <row r="993" s="18" customFormat="1" ht="16" customHeight="1" x14ac:dyDescent="0.2"/>
    <row r="994" s="18" customFormat="1" ht="16" customHeight="1" x14ac:dyDescent="0.2"/>
  </sheetData>
  <pageMargins left="0.7" right="0.7" top="0.75" bottom="0.75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59130"/>
  </sheetPr>
  <dimension ref="B1:M993"/>
  <sheetViews>
    <sheetView showGridLines="0" workbookViewId="0">
      <selection activeCell="H17" sqref="A17:XFD17"/>
    </sheetView>
  </sheetViews>
  <sheetFormatPr baseColWidth="10" defaultColWidth="11.1640625" defaultRowHeight="15" customHeight="1" x14ac:dyDescent="0.2"/>
  <cols>
    <col min="1" max="1" width="5.83203125" style="18" customWidth="1"/>
    <col min="2" max="11" width="12.6640625" style="18" customWidth="1"/>
    <col min="12" max="12" width="2.6640625" style="18" customWidth="1"/>
    <col min="13" max="26" width="12.6640625" style="18" customWidth="1"/>
    <col min="27" max="16384" width="11.1640625" style="18"/>
  </cols>
  <sheetData>
    <row r="1" spans="2:13" ht="15.75" customHeight="1" x14ac:dyDescent="0.2"/>
    <row r="2" spans="2:13" ht="15.75" customHeight="1" x14ac:dyDescent="0.2">
      <c r="B2" s="68" t="s">
        <v>198</v>
      </c>
      <c r="F2" s="235"/>
    </row>
    <row r="3" spans="2:13" ht="15.75" customHeight="1" x14ac:dyDescent="0.2">
      <c r="F3" s="235"/>
    </row>
    <row r="4" spans="2:13" ht="15.75" customHeight="1" x14ac:dyDescent="0.2">
      <c r="B4" s="430" t="s">
        <v>103</v>
      </c>
      <c r="C4" s="446"/>
      <c r="D4" s="446"/>
      <c r="E4" s="447"/>
      <c r="F4" s="217">
        <f ca="1">G4-1</f>
        <v>2022</v>
      </c>
      <c r="G4" s="211">
        <f ca="1">DE_CF!K4</f>
        <v>2023</v>
      </c>
      <c r="H4" s="211">
        <f ca="1">DE_CF!L4</f>
        <v>2024</v>
      </c>
      <c r="I4" s="211">
        <f ca="1">DE_CF!M4</f>
        <v>2025</v>
      </c>
      <c r="J4" s="211">
        <f ca="1">DE_CF!N4</f>
        <v>2026</v>
      </c>
      <c r="K4" s="212">
        <f ca="1">DE_CF!O4</f>
        <v>2027</v>
      </c>
    </row>
    <row r="5" spans="2:13" ht="15.75" customHeight="1" x14ac:dyDescent="0.2">
      <c r="B5" s="455" t="str">
        <f>NWC!B5</f>
        <v>$ in millions unless otherwise noted</v>
      </c>
      <c r="C5" s="452"/>
      <c r="D5" s="452"/>
      <c r="E5" s="452"/>
      <c r="F5" s="226"/>
    </row>
    <row r="6" spans="2:13" ht="4.5" customHeight="1" x14ac:dyDescent="0.2">
      <c r="B6" s="429"/>
      <c r="C6" s="429"/>
      <c r="D6" s="429"/>
      <c r="E6" s="429"/>
      <c r="F6" s="227"/>
    </row>
    <row r="7" spans="2:13" ht="15.75" customHeight="1" x14ac:dyDescent="0.2">
      <c r="B7" s="429" t="s">
        <v>193</v>
      </c>
      <c r="C7" s="429"/>
      <c r="D7" s="429"/>
      <c r="E7" s="429"/>
      <c r="F7" s="227"/>
      <c r="G7" s="25">
        <f>DE_BS!J47</f>
        <v>20357</v>
      </c>
      <c r="H7" s="25">
        <f t="shared" ref="H7:K7" ca="1" si="0">G12</f>
        <v>23072.649706282162</v>
      </c>
      <c r="I7" s="25">
        <f t="shared" ca="1" si="0"/>
        <v>25241.729798317887</v>
      </c>
      <c r="J7" s="25">
        <f t="shared" ca="1" si="0"/>
        <v>27552.29939814052</v>
      </c>
      <c r="K7" s="25">
        <f t="shared" ca="1" si="0"/>
        <v>30753.245555941172</v>
      </c>
    </row>
    <row r="8" spans="2:13" ht="15.75" customHeight="1" x14ac:dyDescent="0.2">
      <c r="B8" s="437" t="s">
        <v>199</v>
      </c>
      <c r="C8" s="429"/>
      <c r="D8" s="429"/>
      <c r="E8" s="429"/>
      <c r="F8" s="228"/>
      <c r="G8" s="25">
        <f ca="1">DE_IS!K25</f>
        <v>7833.1526211666769</v>
      </c>
      <c r="H8" s="25">
        <f ca="1">DE_IS!L25</f>
        <v>6764.5775839871003</v>
      </c>
      <c r="I8" s="25">
        <f ca="1">DE_IS!M25</f>
        <v>6392.8771438053445</v>
      </c>
      <c r="J8" s="25">
        <f ca="1">DE_IS!N25</f>
        <v>7178.3424640768899</v>
      </c>
      <c r="K8" s="25">
        <f ca="1">DE_IS!O25</f>
        <v>8108.8329239500581</v>
      </c>
    </row>
    <row r="9" spans="2:13" ht="15.75" customHeight="1" x14ac:dyDescent="0.2">
      <c r="B9" s="437" t="s">
        <v>200</v>
      </c>
      <c r="C9" s="429"/>
      <c r="D9" s="429"/>
      <c r="E9" s="429"/>
      <c r="F9" s="228"/>
      <c r="G9" s="25">
        <f ca="1">G14*DE_IS!K$7</f>
        <v>98.174134847706554</v>
      </c>
      <c r="H9" s="25">
        <f ca="1">H14*DE_IS!L$7</f>
        <v>96.769965184635595</v>
      </c>
      <c r="I9" s="25">
        <f ca="1">I14*DE_IS!M$7</f>
        <v>95.267563090006277</v>
      </c>
      <c r="J9" s="25">
        <f ca="1">J14*DE_IS!N$7</f>
        <v>104.08474036700723</v>
      </c>
      <c r="K9" s="25">
        <f ca="1">K14*DE_IS!O$7</f>
        <v>114.53689873098521</v>
      </c>
    </row>
    <row r="10" spans="2:13" ht="15.75" customHeight="1" x14ac:dyDescent="0.2">
      <c r="B10" s="437" t="s">
        <v>201</v>
      </c>
      <c r="C10" s="429"/>
      <c r="D10" s="429"/>
      <c r="E10" s="429"/>
      <c r="F10" s="228"/>
      <c r="G10" s="25">
        <f ca="1">-G15*DE_IS!K$7</f>
        <v>-1364.7273109416321</v>
      </c>
      <c r="H10" s="25">
        <f ca="1">-H15*DE_IS!L$7</f>
        <v>-1195.6043045579593</v>
      </c>
      <c r="I10" s="25">
        <f ca="1">-I15*DE_IS!M$7</f>
        <v>-1029.7610993756266</v>
      </c>
      <c r="J10" s="25">
        <f ca="1">-J15*DE_IS!N$7</f>
        <v>-964.15531791494709</v>
      </c>
      <c r="K10" s="25">
        <f ca="1">-K15*DE_IS!O$7</f>
        <v>-883.90482863322245</v>
      </c>
    </row>
    <row r="11" spans="2:13" ht="15.75" customHeight="1" x14ac:dyDescent="0.2">
      <c r="B11" s="437" t="s">
        <v>202</v>
      </c>
      <c r="C11" s="429"/>
      <c r="D11" s="429"/>
      <c r="E11" s="429"/>
      <c r="F11" s="228"/>
      <c r="G11" s="25">
        <f ca="1">-G16*DE_IS!K$7</f>
        <v>-3850.949738790594</v>
      </c>
      <c r="H11" s="25">
        <f ca="1">-H16*DE_IS!L$7</f>
        <v>-3496.6631525780494</v>
      </c>
      <c r="I11" s="25">
        <f ca="1">-I16*DE_IS!M$7</f>
        <v>-3147.8140076970894</v>
      </c>
      <c r="J11" s="25">
        <f ca="1">-J16*DE_IS!N$7</f>
        <v>-3117.3257287282941</v>
      </c>
      <c r="K11" s="25">
        <f ca="1">-K16*DE_IS!O$7</f>
        <v>-3076.2252886521701</v>
      </c>
    </row>
    <row r="12" spans="2:13" ht="15.75" customHeight="1" x14ac:dyDescent="0.2">
      <c r="B12" s="434" t="s">
        <v>194</v>
      </c>
      <c r="C12" s="435"/>
      <c r="D12" s="435"/>
      <c r="E12" s="436"/>
      <c r="F12" s="229">
        <f>DE_BS!J47</f>
        <v>20357</v>
      </c>
      <c r="G12" s="26">
        <f t="shared" ref="G12:K12" ca="1" si="1">SUM(G7:G11)</f>
        <v>23072.649706282162</v>
      </c>
      <c r="H12" s="26">
        <f t="shared" ca="1" si="1"/>
        <v>25241.729798317887</v>
      </c>
      <c r="I12" s="26">
        <f t="shared" ca="1" si="1"/>
        <v>27552.29939814052</v>
      </c>
      <c r="J12" s="26">
        <f t="shared" ca="1" si="1"/>
        <v>30753.245555941172</v>
      </c>
      <c r="K12" s="26">
        <f t="shared" ca="1" si="1"/>
        <v>35016.48526133682</v>
      </c>
      <c r="M12" s="86" t="s">
        <v>191</v>
      </c>
    </row>
    <row r="13" spans="2:13" ht="16" customHeight="1" x14ac:dyDescent="0.2">
      <c r="B13" s="429"/>
      <c r="C13" s="429"/>
      <c r="D13" s="429"/>
      <c r="E13" s="429"/>
      <c r="F13" s="227"/>
    </row>
    <row r="14" spans="2:13" ht="15.75" customHeight="1" x14ac:dyDescent="0.2">
      <c r="B14" s="457" t="s">
        <v>203</v>
      </c>
      <c r="C14" s="452"/>
      <c r="D14" s="452"/>
      <c r="E14" s="452"/>
      <c r="F14" s="230">
        <f>DE_CF!J12/DE_IS!J7</f>
        <v>1.6171070905389724E-3</v>
      </c>
      <c r="G14" s="231">
        <f t="shared" ref="G14:K14" si="2">F14</f>
        <v>1.6171070905389724E-3</v>
      </c>
      <c r="H14" s="231">
        <f t="shared" si="2"/>
        <v>1.6171070905389724E-3</v>
      </c>
      <c r="I14" s="231">
        <f t="shared" si="2"/>
        <v>1.6171070905389724E-3</v>
      </c>
      <c r="J14" s="231">
        <f t="shared" si="2"/>
        <v>1.6171070905389724E-3</v>
      </c>
      <c r="K14" s="232">
        <f t="shared" si="2"/>
        <v>1.6171070905389724E-3</v>
      </c>
      <c r="M14" s="233">
        <v>0</v>
      </c>
    </row>
    <row r="15" spans="2:13" ht="15.75" customHeight="1" x14ac:dyDescent="0.2">
      <c r="B15" s="458" t="s">
        <v>204</v>
      </c>
      <c r="C15" s="429"/>
      <c r="D15" s="429"/>
      <c r="E15" s="429"/>
      <c r="F15" s="31">
        <f>-DE_CF!J30/DE_IS!J7</f>
        <v>2.4979548351502009E-2</v>
      </c>
      <c r="G15" s="30">
        <f t="shared" ref="G15:K15" si="3">F15-$M$15</f>
        <v>2.247954835150201E-2</v>
      </c>
      <c r="H15" s="30">
        <f t="shared" si="3"/>
        <v>1.9979548351502011E-2</v>
      </c>
      <c r="I15" s="30">
        <f t="shared" si="3"/>
        <v>1.7479548351502013E-2</v>
      </c>
      <c r="J15" s="30">
        <f t="shared" si="3"/>
        <v>1.4979548351502012E-2</v>
      </c>
      <c r="K15" s="31">
        <f t="shared" si="3"/>
        <v>1.2479548351502012E-2</v>
      </c>
      <c r="M15" s="233">
        <v>2.5000000000000001E-3</v>
      </c>
    </row>
    <row r="16" spans="2:13" ht="15.75" customHeight="1" x14ac:dyDescent="0.2">
      <c r="B16" s="459" t="s">
        <v>205</v>
      </c>
      <c r="C16" s="454"/>
      <c r="D16" s="454"/>
      <c r="E16" s="454"/>
      <c r="F16" s="204">
        <f>-DE_CF!J29/DE_IS!J7</f>
        <v>6.843216711374922E-2</v>
      </c>
      <c r="G16" s="234">
        <f t="shared" ref="G16:K16" si="4">F16-$M$16</f>
        <v>6.3432167113749216E-2</v>
      </c>
      <c r="H16" s="234">
        <f t="shared" si="4"/>
        <v>5.8432167113749219E-2</v>
      </c>
      <c r="I16" s="234">
        <f t="shared" si="4"/>
        <v>5.3432167113749221E-2</v>
      </c>
      <c r="J16" s="234">
        <f t="shared" si="4"/>
        <v>4.8432167113749224E-2</v>
      </c>
      <c r="K16" s="204">
        <f t="shared" si="4"/>
        <v>4.3432167113749226E-2</v>
      </c>
      <c r="M16" s="233">
        <v>5.0000000000000001E-3</v>
      </c>
    </row>
    <row r="17" spans="2:5" ht="16" customHeight="1" x14ac:dyDescent="0.2">
      <c r="B17" s="429"/>
      <c r="C17" s="429"/>
      <c r="D17" s="429"/>
      <c r="E17" s="429"/>
    </row>
    <row r="18" spans="2:5" ht="15.75" customHeight="1" x14ac:dyDescent="0.2">
      <c r="B18" s="429"/>
      <c r="C18" s="429"/>
      <c r="D18" s="429"/>
      <c r="E18" s="429"/>
    </row>
    <row r="19" spans="2:5" ht="15.75" customHeight="1" x14ac:dyDescent="0.2">
      <c r="B19" s="429"/>
      <c r="C19" s="429"/>
      <c r="D19" s="429"/>
      <c r="E19" s="429"/>
    </row>
    <row r="20" spans="2:5" ht="15.75" customHeight="1" x14ac:dyDescent="0.2">
      <c r="B20" s="429"/>
      <c r="C20" s="429"/>
      <c r="D20" s="429"/>
      <c r="E20" s="429"/>
    </row>
    <row r="21" spans="2:5" ht="15.75" customHeight="1" x14ac:dyDescent="0.2">
      <c r="B21" s="429"/>
      <c r="C21" s="429"/>
      <c r="D21" s="429"/>
      <c r="E21" s="429"/>
    </row>
    <row r="22" spans="2:5" ht="15.75" customHeight="1" x14ac:dyDescent="0.2"/>
    <row r="23" spans="2:5" ht="15.75" customHeight="1" x14ac:dyDescent="0.2"/>
    <row r="24" spans="2:5" ht="15.75" customHeight="1" x14ac:dyDescent="0.2"/>
    <row r="25" spans="2:5" ht="15.75" customHeight="1" x14ac:dyDescent="0.2"/>
    <row r="26" spans="2:5" ht="15.75" customHeight="1" x14ac:dyDescent="0.2"/>
    <row r="27" spans="2:5" ht="15.75" customHeight="1" x14ac:dyDescent="0.2"/>
    <row r="28" spans="2:5" ht="15.75" customHeight="1" x14ac:dyDescent="0.2"/>
    <row r="29" spans="2:5" ht="15.75" customHeight="1" x14ac:dyDescent="0.2"/>
    <row r="30" spans="2:5" ht="15.75" customHeight="1" x14ac:dyDescent="0.2"/>
    <row r="31" spans="2:5" ht="15.75" customHeight="1" x14ac:dyDescent="0.2"/>
    <row r="32" spans="2:5" ht="15.75" customHeight="1" x14ac:dyDescent="0.2"/>
    <row r="33" s="18" customFormat="1" ht="15.75" customHeight="1" x14ac:dyDescent="0.2"/>
    <row r="34" s="18" customFormat="1" ht="15.75" customHeight="1" x14ac:dyDescent="0.2"/>
    <row r="35" s="18" customFormat="1" ht="15.75" customHeight="1" x14ac:dyDescent="0.2"/>
    <row r="36" s="18" customFormat="1" ht="15.75" customHeight="1" x14ac:dyDescent="0.2"/>
    <row r="37" s="18" customFormat="1" ht="15.75" customHeight="1" x14ac:dyDescent="0.2"/>
    <row r="38" s="18" customFormat="1" ht="15.75" customHeight="1" x14ac:dyDescent="0.2"/>
    <row r="39" s="18" customFormat="1" ht="15.75" customHeight="1" x14ac:dyDescent="0.2"/>
    <row r="40" s="18" customFormat="1" ht="15.75" customHeight="1" x14ac:dyDescent="0.2"/>
    <row r="41" s="18" customFormat="1" ht="15.75" customHeight="1" x14ac:dyDescent="0.2"/>
    <row r="42" s="18" customFormat="1" ht="15.75" customHeight="1" x14ac:dyDescent="0.2"/>
    <row r="43" s="18" customFormat="1" ht="15.75" customHeight="1" x14ac:dyDescent="0.2"/>
    <row r="44" s="18" customFormat="1" ht="15.75" customHeight="1" x14ac:dyDescent="0.2"/>
    <row r="45" s="18" customFormat="1" ht="15.75" customHeight="1" x14ac:dyDescent="0.2"/>
    <row r="46" s="18" customFormat="1" ht="15.75" customHeight="1" x14ac:dyDescent="0.2"/>
    <row r="47" s="18" customFormat="1" ht="15.75" customHeight="1" x14ac:dyDescent="0.2"/>
    <row r="48" s="18" customFormat="1" ht="15.75" customHeight="1" x14ac:dyDescent="0.2"/>
    <row r="49" s="18" customFormat="1" ht="15.75" customHeight="1" x14ac:dyDescent="0.2"/>
    <row r="50" s="18" customFormat="1" ht="15.75" customHeight="1" x14ac:dyDescent="0.2"/>
    <row r="51" s="18" customFormat="1" ht="15.75" customHeight="1" x14ac:dyDescent="0.2"/>
    <row r="52" s="18" customFormat="1" ht="15.75" customHeight="1" x14ac:dyDescent="0.2"/>
    <row r="53" s="18" customFormat="1" ht="15.75" customHeight="1" x14ac:dyDescent="0.2"/>
    <row r="54" s="18" customFormat="1" ht="15.75" customHeight="1" x14ac:dyDescent="0.2"/>
    <row r="55" s="18" customFormat="1" ht="15.75" customHeight="1" x14ac:dyDescent="0.2"/>
    <row r="56" s="18" customFormat="1" ht="15.75" customHeight="1" x14ac:dyDescent="0.2"/>
    <row r="57" s="18" customFormat="1" ht="15.75" customHeight="1" x14ac:dyDescent="0.2"/>
    <row r="58" s="18" customFormat="1" ht="15.75" customHeight="1" x14ac:dyDescent="0.2"/>
    <row r="59" s="18" customFormat="1" ht="15.75" customHeight="1" x14ac:dyDescent="0.2"/>
    <row r="60" s="18" customFormat="1" ht="15.75" customHeight="1" x14ac:dyDescent="0.2"/>
    <row r="61" s="18" customFormat="1" ht="15.75" customHeight="1" x14ac:dyDescent="0.2"/>
    <row r="62" s="18" customFormat="1" ht="15.75" customHeight="1" x14ac:dyDescent="0.2"/>
    <row r="63" s="18" customFormat="1" ht="15.75" customHeight="1" x14ac:dyDescent="0.2"/>
    <row r="64" s="18" customFormat="1" ht="15.75" customHeight="1" x14ac:dyDescent="0.2"/>
    <row r="65" s="18" customFormat="1" ht="15.75" customHeight="1" x14ac:dyDescent="0.2"/>
    <row r="66" s="18" customFormat="1" ht="15.75" customHeight="1" x14ac:dyDescent="0.2"/>
    <row r="67" s="18" customFormat="1" ht="15.75" customHeight="1" x14ac:dyDescent="0.2"/>
    <row r="68" s="18" customFormat="1" ht="15.75" customHeight="1" x14ac:dyDescent="0.2"/>
    <row r="69" s="18" customFormat="1" ht="15.75" customHeight="1" x14ac:dyDescent="0.2"/>
    <row r="70" s="18" customFormat="1" ht="15.75" customHeight="1" x14ac:dyDescent="0.2"/>
    <row r="71" s="18" customFormat="1" ht="15.75" customHeight="1" x14ac:dyDescent="0.2"/>
    <row r="72" s="18" customFormat="1" ht="15.75" customHeight="1" x14ac:dyDescent="0.2"/>
    <row r="73" s="18" customFormat="1" ht="15.75" customHeight="1" x14ac:dyDescent="0.2"/>
    <row r="74" s="18" customFormat="1" ht="15.75" customHeight="1" x14ac:dyDescent="0.2"/>
    <row r="75" s="18" customFormat="1" ht="15.75" customHeight="1" x14ac:dyDescent="0.2"/>
    <row r="76" s="18" customFormat="1" ht="15.75" customHeight="1" x14ac:dyDescent="0.2"/>
    <row r="77" s="18" customFormat="1" ht="15.75" customHeight="1" x14ac:dyDescent="0.2"/>
    <row r="78" s="18" customFormat="1" ht="15.75" customHeight="1" x14ac:dyDescent="0.2"/>
    <row r="79" s="18" customFormat="1" ht="15.75" customHeight="1" x14ac:dyDescent="0.2"/>
    <row r="80" s="18" customFormat="1" ht="15.75" customHeight="1" x14ac:dyDescent="0.2"/>
    <row r="81" s="18" customFormat="1" ht="15.75" customHeight="1" x14ac:dyDescent="0.2"/>
    <row r="82" s="18" customFormat="1" ht="15.75" customHeight="1" x14ac:dyDescent="0.2"/>
    <row r="83" s="18" customFormat="1" ht="15.75" customHeight="1" x14ac:dyDescent="0.2"/>
    <row r="84" s="18" customFormat="1" ht="15.75" customHeight="1" x14ac:dyDescent="0.2"/>
    <row r="85" s="18" customFormat="1" ht="15.75" customHeight="1" x14ac:dyDescent="0.2"/>
    <row r="86" s="18" customFormat="1" ht="15.75" customHeight="1" x14ac:dyDescent="0.2"/>
    <row r="87" s="18" customFormat="1" ht="15.75" customHeight="1" x14ac:dyDescent="0.2"/>
    <row r="88" s="18" customFormat="1" ht="15.75" customHeight="1" x14ac:dyDescent="0.2"/>
    <row r="89" s="18" customFormat="1" ht="15.75" customHeight="1" x14ac:dyDescent="0.2"/>
    <row r="90" s="18" customFormat="1" ht="15.75" customHeight="1" x14ac:dyDescent="0.2"/>
    <row r="91" s="18" customFormat="1" ht="15.75" customHeight="1" x14ac:dyDescent="0.2"/>
    <row r="92" s="18" customFormat="1" ht="15.75" customHeight="1" x14ac:dyDescent="0.2"/>
    <row r="93" s="18" customFormat="1" ht="15.75" customHeight="1" x14ac:dyDescent="0.2"/>
    <row r="94" s="18" customFormat="1" ht="15.75" customHeight="1" x14ac:dyDescent="0.2"/>
    <row r="95" s="18" customFormat="1" ht="15.75" customHeight="1" x14ac:dyDescent="0.2"/>
    <row r="96" s="18" customFormat="1" ht="15.75" customHeight="1" x14ac:dyDescent="0.2"/>
    <row r="97" s="18" customFormat="1" ht="15.75" customHeight="1" x14ac:dyDescent="0.2"/>
    <row r="98" s="18" customFormat="1" ht="15.75" customHeight="1" x14ac:dyDescent="0.2"/>
    <row r="99" s="18" customFormat="1" ht="15.75" customHeight="1" x14ac:dyDescent="0.2"/>
    <row r="100" s="18" customFormat="1" ht="15.75" customHeight="1" x14ac:dyDescent="0.2"/>
    <row r="101" s="18" customFormat="1" ht="15.75" customHeight="1" x14ac:dyDescent="0.2"/>
    <row r="102" s="18" customFormat="1" ht="15.75" customHeight="1" x14ac:dyDescent="0.2"/>
    <row r="103" s="18" customFormat="1" ht="15.75" customHeight="1" x14ac:dyDescent="0.2"/>
    <row r="104" s="18" customFormat="1" ht="15.75" customHeight="1" x14ac:dyDescent="0.2"/>
    <row r="105" s="18" customFormat="1" ht="15.75" customHeight="1" x14ac:dyDescent="0.2"/>
    <row r="106" s="18" customFormat="1" ht="15.75" customHeight="1" x14ac:dyDescent="0.2"/>
    <row r="107" s="18" customFormat="1" ht="15.75" customHeight="1" x14ac:dyDescent="0.2"/>
    <row r="108" s="18" customFormat="1" ht="15.75" customHeight="1" x14ac:dyDescent="0.2"/>
    <row r="109" s="18" customFormat="1" ht="15.75" customHeight="1" x14ac:dyDescent="0.2"/>
    <row r="110" s="18" customFormat="1" ht="15.75" customHeight="1" x14ac:dyDescent="0.2"/>
    <row r="111" s="18" customFormat="1" ht="15.75" customHeight="1" x14ac:dyDescent="0.2"/>
    <row r="112" s="18" customFormat="1" ht="15.75" customHeight="1" x14ac:dyDescent="0.2"/>
    <row r="113" s="18" customFormat="1" ht="15.75" customHeight="1" x14ac:dyDescent="0.2"/>
    <row r="114" s="18" customFormat="1" ht="15.75" customHeight="1" x14ac:dyDescent="0.2"/>
    <row r="115" s="18" customFormat="1" ht="15.75" customHeight="1" x14ac:dyDescent="0.2"/>
    <row r="116" s="18" customFormat="1" ht="15.75" customHeight="1" x14ac:dyDescent="0.2"/>
    <row r="117" s="18" customFormat="1" ht="15.75" customHeight="1" x14ac:dyDescent="0.2"/>
    <row r="118" s="18" customFormat="1" ht="15.75" customHeight="1" x14ac:dyDescent="0.2"/>
    <row r="119" s="18" customFormat="1" ht="15.75" customHeight="1" x14ac:dyDescent="0.2"/>
    <row r="120" s="18" customFormat="1" ht="15.75" customHeight="1" x14ac:dyDescent="0.2"/>
    <row r="121" s="18" customFormat="1" ht="15.75" customHeight="1" x14ac:dyDescent="0.2"/>
    <row r="122" s="18" customFormat="1" ht="15.75" customHeight="1" x14ac:dyDescent="0.2"/>
    <row r="123" s="18" customFormat="1" ht="15.75" customHeight="1" x14ac:dyDescent="0.2"/>
    <row r="124" s="18" customFormat="1" ht="15.75" customHeight="1" x14ac:dyDescent="0.2"/>
    <row r="125" s="18" customFormat="1" ht="15.75" customHeight="1" x14ac:dyDescent="0.2"/>
    <row r="126" s="18" customFormat="1" ht="15.75" customHeight="1" x14ac:dyDescent="0.2"/>
    <row r="127" s="18" customFormat="1" ht="15.75" customHeight="1" x14ac:dyDescent="0.2"/>
    <row r="128" s="18" customFormat="1" ht="15.75" customHeight="1" x14ac:dyDescent="0.2"/>
    <row r="129" s="18" customFormat="1" ht="15.75" customHeight="1" x14ac:dyDescent="0.2"/>
    <row r="130" s="18" customFormat="1" ht="15.75" customHeight="1" x14ac:dyDescent="0.2"/>
    <row r="131" s="18" customFormat="1" ht="15.75" customHeight="1" x14ac:dyDescent="0.2"/>
    <row r="132" s="18" customFormat="1" ht="15.75" customHeight="1" x14ac:dyDescent="0.2"/>
    <row r="133" s="18" customFormat="1" ht="15.75" customHeight="1" x14ac:dyDescent="0.2"/>
    <row r="134" s="18" customFormat="1" ht="15.75" customHeight="1" x14ac:dyDescent="0.2"/>
    <row r="135" s="18" customFormat="1" ht="15.75" customHeight="1" x14ac:dyDescent="0.2"/>
    <row r="136" s="18" customFormat="1" ht="15.75" customHeight="1" x14ac:dyDescent="0.2"/>
    <row r="137" s="18" customFormat="1" ht="15.75" customHeight="1" x14ac:dyDescent="0.2"/>
    <row r="138" s="18" customFormat="1" ht="15.75" customHeight="1" x14ac:dyDescent="0.2"/>
    <row r="139" s="18" customFormat="1" ht="15.75" customHeight="1" x14ac:dyDescent="0.2"/>
    <row r="140" s="18" customFormat="1" ht="15.75" customHeight="1" x14ac:dyDescent="0.2"/>
    <row r="141" s="18" customFormat="1" ht="15.75" customHeight="1" x14ac:dyDescent="0.2"/>
    <row r="142" s="18" customFormat="1" ht="15.75" customHeight="1" x14ac:dyDescent="0.2"/>
    <row r="143" s="18" customFormat="1" ht="15.75" customHeight="1" x14ac:dyDescent="0.2"/>
    <row r="144" s="18" customFormat="1" ht="15.75" customHeight="1" x14ac:dyDescent="0.2"/>
    <row r="145" s="18" customFormat="1" ht="15.75" customHeight="1" x14ac:dyDescent="0.2"/>
    <row r="146" s="18" customFormat="1" ht="15.75" customHeight="1" x14ac:dyDescent="0.2"/>
    <row r="147" s="18" customFormat="1" ht="15.75" customHeight="1" x14ac:dyDescent="0.2"/>
    <row r="148" s="18" customFormat="1" ht="15.75" customHeight="1" x14ac:dyDescent="0.2"/>
    <row r="149" s="18" customFormat="1" ht="15.75" customHeight="1" x14ac:dyDescent="0.2"/>
    <row r="150" s="18" customFormat="1" ht="15.75" customHeight="1" x14ac:dyDescent="0.2"/>
    <row r="151" s="18" customFormat="1" ht="15.75" customHeight="1" x14ac:dyDescent="0.2"/>
    <row r="152" s="18" customFormat="1" ht="15.75" customHeight="1" x14ac:dyDescent="0.2"/>
    <row r="153" s="18" customFormat="1" ht="15.75" customHeight="1" x14ac:dyDescent="0.2"/>
    <row r="154" s="18" customFormat="1" ht="15.75" customHeight="1" x14ac:dyDescent="0.2"/>
    <row r="155" s="18" customFormat="1" ht="15.75" customHeight="1" x14ac:dyDescent="0.2"/>
    <row r="156" s="18" customFormat="1" ht="15.75" customHeight="1" x14ac:dyDescent="0.2"/>
    <row r="157" s="18" customFormat="1" ht="15.75" customHeight="1" x14ac:dyDescent="0.2"/>
    <row r="158" s="18" customFormat="1" ht="15.75" customHeight="1" x14ac:dyDescent="0.2"/>
    <row r="159" s="18" customFormat="1" ht="15.75" customHeight="1" x14ac:dyDescent="0.2"/>
    <row r="160" s="18" customFormat="1" ht="15.75" customHeight="1" x14ac:dyDescent="0.2"/>
    <row r="161" s="18" customFormat="1" ht="15.75" customHeight="1" x14ac:dyDescent="0.2"/>
    <row r="162" s="18" customFormat="1" ht="15.75" customHeight="1" x14ac:dyDescent="0.2"/>
    <row r="163" s="18" customFormat="1" ht="15.75" customHeight="1" x14ac:dyDescent="0.2"/>
    <row r="164" s="18" customFormat="1" ht="15.75" customHeight="1" x14ac:dyDescent="0.2"/>
    <row r="165" s="18" customFormat="1" ht="15.75" customHeight="1" x14ac:dyDescent="0.2"/>
    <row r="166" s="18" customFormat="1" ht="15.75" customHeight="1" x14ac:dyDescent="0.2"/>
    <row r="167" s="18" customFormat="1" ht="15.75" customHeight="1" x14ac:dyDescent="0.2"/>
    <row r="168" s="18" customFormat="1" ht="15.75" customHeight="1" x14ac:dyDescent="0.2"/>
    <row r="169" s="18" customFormat="1" ht="15.75" customHeight="1" x14ac:dyDescent="0.2"/>
    <row r="170" s="18" customFormat="1" ht="15.75" customHeight="1" x14ac:dyDescent="0.2"/>
    <row r="171" s="18" customFormat="1" ht="15.75" customHeight="1" x14ac:dyDescent="0.2"/>
    <row r="172" s="18" customFormat="1" ht="15.75" customHeight="1" x14ac:dyDescent="0.2"/>
    <row r="173" s="18" customFormat="1" ht="15.75" customHeight="1" x14ac:dyDescent="0.2"/>
    <row r="174" s="18" customFormat="1" ht="15.75" customHeight="1" x14ac:dyDescent="0.2"/>
    <row r="175" s="18" customFormat="1" ht="15.75" customHeight="1" x14ac:dyDescent="0.2"/>
    <row r="176" s="18" customFormat="1" ht="15.75" customHeight="1" x14ac:dyDescent="0.2"/>
    <row r="177" s="18" customFormat="1" ht="15.75" customHeight="1" x14ac:dyDescent="0.2"/>
    <row r="178" s="18" customFormat="1" ht="15.75" customHeight="1" x14ac:dyDescent="0.2"/>
    <row r="179" s="18" customFormat="1" ht="15.75" customHeight="1" x14ac:dyDescent="0.2"/>
    <row r="180" s="18" customFormat="1" ht="15.75" customHeight="1" x14ac:dyDescent="0.2"/>
    <row r="181" s="18" customFormat="1" ht="15.75" customHeight="1" x14ac:dyDescent="0.2"/>
    <row r="182" s="18" customFormat="1" ht="15.75" customHeight="1" x14ac:dyDescent="0.2"/>
    <row r="183" s="18" customFormat="1" ht="15.75" customHeight="1" x14ac:dyDescent="0.2"/>
    <row r="184" s="18" customFormat="1" ht="15.75" customHeight="1" x14ac:dyDescent="0.2"/>
    <row r="185" s="18" customFormat="1" ht="15.75" customHeight="1" x14ac:dyDescent="0.2"/>
    <row r="186" s="18" customFormat="1" ht="15.75" customHeight="1" x14ac:dyDescent="0.2"/>
    <row r="187" s="18" customFormat="1" ht="15.75" customHeight="1" x14ac:dyDescent="0.2"/>
    <row r="188" s="18" customFormat="1" ht="15.75" customHeight="1" x14ac:dyDescent="0.2"/>
    <row r="189" s="18" customFormat="1" ht="15.75" customHeight="1" x14ac:dyDescent="0.2"/>
    <row r="190" s="18" customFormat="1" ht="15.75" customHeight="1" x14ac:dyDescent="0.2"/>
    <row r="191" s="18" customFormat="1" ht="15.75" customHeight="1" x14ac:dyDescent="0.2"/>
    <row r="192" s="18" customFormat="1" ht="15.75" customHeight="1" x14ac:dyDescent="0.2"/>
    <row r="193" s="18" customFormat="1" ht="15.75" customHeight="1" x14ac:dyDescent="0.2"/>
    <row r="194" s="18" customFormat="1" ht="15.75" customHeight="1" x14ac:dyDescent="0.2"/>
    <row r="195" s="18" customFormat="1" ht="15.75" customHeight="1" x14ac:dyDescent="0.2"/>
    <row r="196" s="18" customFormat="1" ht="15.75" customHeight="1" x14ac:dyDescent="0.2"/>
    <row r="197" s="18" customFormat="1" ht="15.75" customHeight="1" x14ac:dyDescent="0.2"/>
    <row r="198" s="18" customFormat="1" ht="15.75" customHeight="1" x14ac:dyDescent="0.2"/>
    <row r="199" s="18" customFormat="1" ht="15.75" customHeight="1" x14ac:dyDescent="0.2"/>
    <row r="200" s="18" customFormat="1" ht="15.75" customHeight="1" x14ac:dyDescent="0.2"/>
    <row r="201" s="18" customFormat="1" ht="15.75" customHeight="1" x14ac:dyDescent="0.2"/>
    <row r="202" s="18" customFormat="1" ht="15.75" customHeight="1" x14ac:dyDescent="0.2"/>
    <row r="203" s="18" customFormat="1" ht="15.75" customHeight="1" x14ac:dyDescent="0.2"/>
    <row r="204" s="18" customFormat="1" ht="15.75" customHeight="1" x14ac:dyDescent="0.2"/>
    <row r="205" s="18" customFormat="1" ht="15.75" customHeight="1" x14ac:dyDescent="0.2"/>
    <row r="206" s="18" customFormat="1" ht="15.75" customHeight="1" x14ac:dyDescent="0.2"/>
    <row r="207" s="18" customFormat="1" ht="15.75" customHeight="1" x14ac:dyDescent="0.2"/>
    <row r="208" s="18" customFormat="1" ht="15.75" customHeight="1" x14ac:dyDescent="0.2"/>
    <row r="209" s="18" customFormat="1" ht="15.75" customHeight="1" x14ac:dyDescent="0.2"/>
    <row r="210" s="18" customFormat="1" ht="15.75" customHeight="1" x14ac:dyDescent="0.2"/>
    <row r="211" s="18" customFormat="1" ht="15.75" customHeight="1" x14ac:dyDescent="0.2"/>
    <row r="212" s="18" customFormat="1" ht="15.75" customHeight="1" x14ac:dyDescent="0.2"/>
    <row r="213" s="18" customFormat="1" ht="15.75" customHeight="1" x14ac:dyDescent="0.2"/>
    <row r="214" s="18" customFormat="1" ht="15.75" customHeight="1" x14ac:dyDescent="0.2"/>
    <row r="215" s="18" customFormat="1" ht="15.75" customHeight="1" x14ac:dyDescent="0.2"/>
    <row r="216" s="18" customFormat="1" ht="15.75" customHeight="1" x14ac:dyDescent="0.2"/>
    <row r="217" s="18" customFormat="1" ht="15.75" customHeight="1" x14ac:dyDescent="0.2"/>
    <row r="218" s="18" customFormat="1" ht="15.75" customHeight="1" x14ac:dyDescent="0.2"/>
    <row r="219" s="18" customFormat="1" ht="15.75" customHeight="1" x14ac:dyDescent="0.2"/>
    <row r="220" s="18" customFormat="1" ht="15.75" customHeight="1" x14ac:dyDescent="0.2"/>
    <row r="221" s="18" customFormat="1" ht="15.75" customHeight="1" x14ac:dyDescent="0.2"/>
    <row r="222" s="18" customFormat="1" ht="15.75" customHeight="1" x14ac:dyDescent="0.2"/>
    <row r="223" s="18" customFormat="1" ht="15.75" customHeight="1" x14ac:dyDescent="0.2"/>
    <row r="224" s="18" customFormat="1" ht="15.75" customHeight="1" x14ac:dyDescent="0.2"/>
    <row r="225" s="18" customFormat="1" ht="15.75" customHeight="1" x14ac:dyDescent="0.2"/>
    <row r="226" s="18" customFormat="1" ht="15.75" customHeight="1" x14ac:dyDescent="0.2"/>
    <row r="227" s="18" customFormat="1" ht="15.75" customHeight="1" x14ac:dyDescent="0.2"/>
    <row r="228" s="18" customFormat="1" ht="15.75" customHeight="1" x14ac:dyDescent="0.2"/>
    <row r="229" s="18" customFormat="1" ht="15.75" customHeight="1" x14ac:dyDescent="0.2"/>
    <row r="230" s="18" customFormat="1" ht="15.75" customHeight="1" x14ac:dyDescent="0.2"/>
    <row r="231" s="18" customFormat="1" ht="15.75" customHeight="1" x14ac:dyDescent="0.2"/>
    <row r="232" s="18" customFormat="1" ht="15.75" customHeight="1" x14ac:dyDescent="0.2"/>
    <row r="233" s="18" customFormat="1" ht="15.75" customHeight="1" x14ac:dyDescent="0.2"/>
    <row r="234" s="18" customFormat="1" ht="15.75" customHeight="1" x14ac:dyDescent="0.2"/>
    <row r="235" s="18" customFormat="1" ht="15.75" customHeight="1" x14ac:dyDescent="0.2"/>
    <row r="236" s="18" customFormat="1" ht="15.75" customHeight="1" x14ac:dyDescent="0.2"/>
    <row r="237" s="18" customFormat="1" ht="15.75" customHeight="1" x14ac:dyDescent="0.2"/>
    <row r="238" s="18" customFormat="1" ht="15.75" customHeight="1" x14ac:dyDescent="0.2"/>
    <row r="239" s="18" customFormat="1" ht="15.75" customHeight="1" x14ac:dyDescent="0.2"/>
    <row r="240" s="18" customFormat="1" ht="15.75" customHeight="1" x14ac:dyDescent="0.2"/>
    <row r="241" s="18" customFormat="1" ht="15.75" customHeight="1" x14ac:dyDescent="0.2"/>
    <row r="242" s="18" customFormat="1" ht="15.75" customHeight="1" x14ac:dyDescent="0.2"/>
    <row r="243" s="18" customFormat="1" ht="15.75" customHeight="1" x14ac:dyDescent="0.2"/>
    <row r="244" s="18" customFormat="1" ht="15.75" customHeight="1" x14ac:dyDescent="0.2"/>
    <row r="245" s="18" customFormat="1" ht="15.75" customHeight="1" x14ac:dyDescent="0.2"/>
    <row r="246" s="18" customFormat="1" ht="15.75" customHeight="1" x14ac:dyDescent="0.2"/>
    <row r="247" s="18" customFormat="1" ht="15.75" customHeight="1" x14ac:dyDescent="0.2"/>
    <row r="248" s="18" customFormat="1" ht="15.75" customHeight="1" x14ac:dyDescent="0.2"/>
    <row r="249" s="18" customFormat="1" ht="15.75" customHeight="1" x14ac:dyDescent="0.2"/>
    <row r="250" s="18" customFormat="1" ht="15.75" customHeight="1" x14ac:dyDescent="0.2"/>
    <row r="251" s="18" customFormat="1" ht="15.75" customHeight="1" x14ac:dyDescent="0.2"/>
    <row r="252" s="18" customFormat="1" ht="15.75" customHeight="1" x14ac:dyDescent="0.2"/>
    <row r="253" s="18" customFormat="1" ht="15.75" customHeight="1" x14ac:dyDescent="0.2"/>
    <row r="254" s="18" customFormat="1" ht="15.75" customHeight="1" x14ac:dyDescent="0.2"/>
    <row r="255" s="18" customFormat="1" ht="15.75" customHeight="1" x14ac:dyDescent="0.2"/>
    <row r="256" s="18" customFormat="1" ht="15.75" customHeight="1" x14ac:dyDescent="0.2"/>
    <row r="257" s="18" customFormat="1" ht="15.75" customHeight="1" x14ac:dyDescent="0.2"/>
    <row r="258" s="18" customFormat="1" ht="15.75" customHeight="1" x14ac:dyDescent="0.2"/>
    <row r="259" s="18" customFormat="1" ht="15.75" customHeight="1" x14ac:dyDescent="0.2"/>
    <row r="260" s="18" customFormat="1" ht="15.75" customHeight="1" x14ac:dyDescent="0.2"/>
    <row r="261" s="18" customFormat="1" ht="15.75" customHeight="1" x14ac:dyDescent="0.2"/>
    <row r="262" s="18" customFormat="1" ht="15.75" customHeight="1" x14ac:dyDescent="0.2"/>
    <row r="263" s="18" customFormat="1" ht="15.75" customHeight="1" x14ac:dyDescent="0.2"/>
    <row r="264" s="18" customFormat="1" ht="15.75" customHeight="1" x14ac:dyDescent="0.2"/>
    <row r="265" s="18" customFormat="1" ht="15.75" customHeight="1" x14ac:dyDescent="0.2"/>
    <row r="266" s="18" customFormat="1" ht="15.75" customHeight="1" x14ac:dyDescent="0.2"/>
    <row r="267" s="18" customFormat="1" ht="15.75" customHeight="1" x14ac:dyDescent="0.2"/>
    <row r="268" s="18" customFormat="1" ht="15.75" customHeight="1" x14ac:dyDescent="0.2"/>
    <row r="269" s="18" customFormat="1" ht="15.75" customHeight="1" x14ac:dyDescent="0.2"/>
    <row r="270" s="18" customFormat="1" ht="15.75" customHeight="1" x14ac:dyDescent="0.2"/>
    <row r="271" s="18" customFormat="1" ht="15.75" customHeight="1" x14ac:dyDescent="0.2"/>
    <row r="272" s="18" customFormat="1" ht="15.75" customHeight="1" x14ac:dyDescent="0.2"/>
    <row r="273" s="18" customFormat="1" ht="15.75" customHeight="1" x14ac:dyDescent="0.2"/>
    <row r="274" s="18" customFormat="1" ht="15.75" customHeight="1" x14ac:dyDescent="0.2"/>
    <row r="275" s="18" customFormat="1" ht="15.75" customHeight="1" x14ac:dyDescent="0.2"/>
    <row r="276" s="18" customFormat="1" ht="15.75" customHeight="1" x14ac:dyDescent="0.2"/>
    <row r="277" s="18" customFormat="1" ht="15.75" customHeight="1" x14ac:dyDescent="0.2"/>
    <row r="278" s="18" customFormat="1" ht="15.75" customHeight="1" x14ac:dyDescent="0.2"/>
    <row r="279" s="18" customFormat="1" ht="15.75" customHeight="1" x14ac:dyDescent="0.2"/>
    <row r="280" s="18" customFormat="1" ht="15.75" customHeight="1" x14ac:dyDescent="0.2"/>
    <row r="281" s="18" customFormat="1" ht="15.75" customHeight="1" x14ac:dyDescent="0.2"/>
    <row r="282" s="18" customFormat="1" ht="15.75" customHeight="1" x14ac:dyDescent="0.2"/>
    <row r="283" s="18" customFormat="1" ht="15.75" customHeight="1" x14ac:dyDescent="0.2"/>
    <row r="284" s="18" customFormat="1" ht="15.75" customHeight="1" x14ac:dyDescent="0.2"/>
    <row r="285" s="18" customFormat="1" ht="15.75" customHeight="1" x14ac:dyDescent="0.2"/>
    <row r="286" s="18" customFormat="1" ht="15.75" customHeight="1" x14ac:dyDescent="0.2"/>
    <row r="287" s="18" customFormat="1" ht="15.75" customHeight="1" x14ac:dyDescent="0.2"/>
    <row r="288" s="18" customFormat="1" ht="15.75" customHeight="1" x14ac:dyDescent="0.2"/>
    <row r="289" s="18" customFormat="1" ht="15.75" customHeight="1" x14ac:dyDescent="0.2"/>
    <row r="290" s="18" customFormat="1" ht="15.75" customHeight="1" x14ac:dyDescent="0.2"/>
    <row r="291" s="18" customFormat="1" ht="15.75" customHeight="1" x14ac:dyDescent="0.2"/>
    <row r="292" s="18" customFormat="1" ht="15.75" customHeight="1" x14ac:dyDescent="0.2"/>
    <row r="293" s="18" customFormat="1" ht="15.75" customHeight="1" x14ac:dyDescent="0.2"/>
    <row r="294" s="18" customFormat="1" ht="15.75" customHeight="1" x14ac:dyDescent="0.2"/>
    <row r="295" s="18" customFormat="1" ht="15.75" customHeight="1" x14ac:dyDescent="0.2"/>
    <row r="296" s="18" customFormat="1" ht="15.75" customHeight="1" x14ac:dyDescent="0.2"/>
    <row r="297" s="18" customFormat="1" ht="15.75" customHeight="1" x14ac:dyDescent="0.2"/>
    <row r="298" s="18" customFormat="1" ht="15.75" customHeight="1" x14ac:dyDescent="0.2"/>
    <row r="299" s="18" customFormat="1" ht="15.75" customHeight="1" x14ac:dyDescent="0.2"/>
    <row r="300" s="18" customFormat="1" ht="15.75" customHeight="1" x14ac:dyDescent="0.2"/>
    <row r="301" s="18" customFormat="1" ht="15.75" customHeight="1" x14ac:dyDescent="0.2"/>
    <row r="302" s="18" customFormat="1" ht="15.75" customHeight="1" x14ac:dyDescent="0.2"/>
    <row r="303" s="18" customFormat="1" ht="15.75" customHeight="1" x14ac:dyDescent="0.2"/>
    <row r="304" s="18" customFormat="1" ht="15.75" customHeight="1" x14ac:dyDescent="0.2"/>
    <row r="305" s="18" customFormat="1" ht="15.75" customHeight="1" x14ac:dyDescent="0.2"/>
    <row r="306" s="18" customFormat="1" ht="15.75" customHeight="1" x14ac:dyDescent="0.2"/>
    <row r="307" s="18" customFormat="1" ht="15.75" customHeight="1" x14ac:dyDescent="0.2"/>
    <row r="308" s="18" customFormat="1" ht="15.75" customHeight="1" x14ac:dyDescent="0.2"/>
    <row r="309" s="18" customFormat="1" ht="15.75" customHeight="1" x14ac:dyDescent="0.2"/>
    <row r="310" s="18" customFormat="1" ht="15.75" customHeight="1" x14ac:dyDescent="0.2"/>
    <row r="311" s="18" customFormat="1" ht="15.75" customHeight="1" x14ac:dyDescent="0.2"/>
    <row r="312" s="18" customFormat="1" ht="15.75" customHeight="1" x14ac:dyDescent="0.2"/>
    <row r="313" s="18" customFormat="1" ht="15.75" customHeight="1" x14ac:dyDescent="0.2"/>
    <row r="314" s="18" customFormat="1" ht="15.75" customHeight="1" x14ac:dyDescent="0.2"/>
    <row r="315" s="18" customFormat="1" ht="15.75" customHeight="1" x14ac:dyDescent="0.2"/>
    <row r="316" s="18" customFormat="1" ht="15.75" customHeight="1" x14ac:dyDescent="0.2"/>
    <row r="317" s="18" customFormat="1" ht="15.75" customHeight="1" x14ac:dyDescent="0.2"/>
    <row r="318" s="18" customFormat="1" ht="15.75" customHeight="1" x14ac:dyDescent="0.2"/>
    <row r="319" s="18" customFormat="1" ht="15.75" customHeight="1" x14ac:dyDescent="0.2"/>
    <row r="320" s="18" customFormat="1" ht="15.75" customHeight="1" x14ac:dyDescent="0.2"/>
    <row r="321" s="18" customFormat="1" ht="15.75" customHeight="1" x14ac:dyDescent="0.2"/>
    <row r="322" s="18" customFormat="1" ht="15.75" customHeight="1" x14ac:dyDescent="0.2"/>
    <row r="323" s="18" customFormat="1" ht="15.75" customHeight="1" x14ac:dyDescent="0.2"/>
    <row r="324" s="18" customFormat="1" ht="15.75" customHeight="1" x14ac:dyDescent="0.2"/>
    <row r="325" s="18" customFormat="1" ht="15.75" customHeight="1" x14ac:dyDescent="0.2"/>
    <row r="326" s="18" customFormat="1" ht="15.75" customHeight="1" x14ac:dyDescent="0.2"/>
    <row r="327" s="18" customFormat="1" ht="15.75" customHeight="1" x14ac:dyDescent="0.2"/>
    <row r="328" s="18" customFormat="1" ht="15.75" customHeight="1" x14ac:dyDescent="0.2"/>
    <row r="329" s="18" customFormat="1" ht="15.75" customHeight="1" x14ac:dyDescent="0.2"/>
    <row r="330" s="18" customFormat="1" ht="15.75" customHeight="1" x14ac:dyDescent="0.2"/>
    <row r="331" s="18" customFormat="1" ht="15.75" customHeight="1" x14ac:dyDescent="0.2"/>
    <row r="332" s="18" customFormat="1" ht="15.75" customHeight="1" x14ac:dyDescent="0.2"/>
    <row r="333" s="18" customFormat="1" ht="15.75" customHeight="1" x14ac:dyDescent="0.2"/>
    <row r="334" s="18" customFormat="1" ht="15.75" customHeight="1" x14ac:dyDescent="0.2"/>
    <row r="335" s="18" customFormat="1" ht="15.75" customHeight="1" x14ac:dyDescent="0.2"/>
    <row r="336" s="18" customFormat="1" ht="15.75" customHeight="1" x14ac:dyDescent="0.2"/>
    <row r="337" s="18" customFormat="1" ht="15.75" customHeight="1" x14ac:dyDescent="0.2"/>
    <row r="338" s="18" customFormat="1" ht="15.75" customHeight="1" x14ac:dyDescent="0.2"/>
    <row r="339" s="18" customFormat="1" ht="15.75" customHeight="1" x14ac:dyDescent="0.2"/>
    <row r="340" s="18" customFormat="1" ht="15.75" customHeight="1" x14ac:dyDescent="0.2"/>
    <row r="341" s="18" customFormat="1" ht="15.75" customHeight="1" x14ac:dyDescent="0.2"/>
    <row r="342" s="18" customFormat="1" ht="15.75" customHeight="1" x14ac:dyDescent="0.2"/>
    <row r="343" s="18" customFormat="1" ht="15.75" customHeight="1" x14ac:dyDescent="0.2"/>
    <row r="344" s="18" customFormat="1" ht="15.75" customHeight="1" x14ac:dyDescent="0.2"/>
    <row r="345" s="18" customFormat="1" ht="15.75" customHeight="1" x14ac:dyDescent="0.2"/>
    <row r="346" s="18" customFormat="1" ht="15.75" customHeight="1" x14ac:dyDescent="0.2"/>
    <row r="347" s="18" customFormat="1" ht="15.75" customHeight="1" x14ac:dyDescent="0.2"/>
    <row r="348" s="18" customFormat="1" ht="15.75" customHeight="1" x14ac:dyDescent="0.2"/>
    <row r="349" s="18" customFormat="1" ht="15.75" customHeight="1" x14ac:dyDescent="0.2"/>
    <row r="350" s="18" customFormat="1" ht="15.75" customHeight="1" x14ac:dyDescent="0.2"/>
    <row r="351" s="18" customFormat="1" ht="15.75" customHeight="1" x14ac:dyDescent="0.2"/>
    <row r="352" s="18" customFormat="1" ht="15.75" customHeight="1" x14ac:dyDescent="0.2"/>
    <row r="353" s="18" customFormat="1" ht="15.75" customHeight="1" x14ac:dyDescent="0.2"/>
    <row r="354" s="18" customFormat="1" ht="15.75" customHeight="1" x14ac:dyDescent="0.2"/>
    <row r="355" s="18" customFormat="1" ht="15.75" customHeight="1" x14ac:dyDescent="0.2"/>
    <row r="356" s="18" customFormat="1" ht="15.75" customHeight="1" x14ac:dyDescent="0.2"/>
    <row r="357" s="18" customFormat="1" ht="15.75" customHeight="1" x14ac:dyDescent="0.2"/>
    <row r="358" s="18" customFormat="1" ht="15.75" customHeight="1" x14ac:dyDescent="0.2"/>
    <row r="359" s="18" customFormat="1" ht="15.75" customHeight="1" x14ac:dyDescent="0.2"/>
    <row r="360" s="18" customFormat="1" ht="15.75" customHeight="1" x14ac:dyDescent="0.2"/>
    <row r="361" s="18" customFormat="1" ht="15.75" customHeight="1" x14ac:dyDescent="0.2"/>
    <row r="362" s="18" customFormat="1" ht="15.75" customHeight="1" x14ac:dyDescent="0.2"/>
    <row r="363" s="18" customFormat="1" ht="15.75" customHeight="1" x14ac:dyDescent="0.2"/>
    <row r="364" s="18" customFormat="1" ht="15.75" customHeight="1" x14ac:dyDescent="0.2"/>
    <row r="365" s="18" customFormat="1" ht="15.75" customHeight="1" x14ac:dyDescent="0.2"/>
    <row r="366" s="18" customFormat="1" ht="15.75" customHeight="1" x14ac:dyDescent="0.2"/>
    <row r="367" s="18" customFormat="1" ht="15.75" customHeight="1" x14ac:dyDescent="0.2"/>
    <row r="368" s="18" customFormat="1" ht="15.75" customHeight="1" x14ac:dyDescent="0.2"/>
    <row r="369" s="18" customFormat="1" ht="15.75" customHeight="1" x14ac:dyDescent="0.2"/>
    <row r="370" s="18" customFormat="1" ht="15.75" customHeight="1" x14ac:dyDescent="0.2"/>
    <row r="371" s="18" customFormat="1" ht="15.75" customHeight="1" x14ac:dyDescent="0.2"/>
    <row r="372" s="18" customFormat="1" ht="15.75" customHeight="1" x14ac:dyDescent="0.2"/>
    <row r="373" s="18" customFormat="1" ht="15.75" customHeight="1" x14ac:dyDescent="0.2"/>
    <row r="374" s="18" customFormat="1" ht="15.75" customHeight="1" x14ac:dyDescent="0.2"/>
    <row r="375" s="18" customFormat="1" ht="15.75" customHeight="1" x14ac:dyDescent="0.2"/>
    <row r="376" s="18" customFormat="1" ht="15.75" customHeight="1" x14ac:dyDescent="0.2"/>
    <row r="377" s="18" customFormat="1" ht="15.75" customHeight="1" x14ac:dyDescent="0.2"/>
    <row r="378" s="18" customFormat="1" ht="15.75" customHeight="1" x14ac:dyDescent="0.2"/>
    <row r="379" s="18" customFormat="1" ht="15.75" customHeight="1" x14ac:dyDescent="0.2"/>
    <row r="380" s="18" customFormat="1" ht="15.75" customHeight="1" x14ac:dyDescent="0.2"/>
    <row r="381" s="18" customFormat="1" ht="15.75" customHeight="1" x14ac:dyDescent="0.2"/>
    <row r="382" s="18" customFormat="1" ht="15.75" customHeight="1" x14ac:dyDescent="0.2"/>
    <row r="383" s="18" customFormat="1" ht="15.75" customHeight="1" x14ac:dyDescent="0.2"/>
    <row r="384" s="18" customFormat="1" ht="15.75" customHeight="1" x14ac:dyDescent="0.2"/>
    <row r="385" s="18" customFormat="1" ht="15.75" customHeight="1" x14ac:dyDescent="0.2"/>
    <row r="386" s="18" customFormat="1" ht="15.75" customHeight="1" x14ac:dyDescent="0.2"/>
    <row r="387" s="18" customFormat="1" ht="15.75" customHeight="1" x14ac:dyDescent="0.2"/>
    <row r="388" s="18" customFormat="1" ht="15.75" customHeight="1" x14ac:dyDescent="0.2"/>
    <row r="389" s="18" customFormat="1" ht="15.75" customHeight="1" x14ac:dyDescent="0.2"/>
    <row r="390" s="18" customFormat="1" ht="15.75" customHeight="1" x14ac:dyDescent="0.2"/>
    <row r="391" s="18" customFormat="1" ht="15.75" customHeight="1" x14ac:dyDescent="0.2"/>
    <row r="392" s="18" customFormat="1" ht="15.75" customHeight="1" x14ac:dyDescent="0.2"/>
    <row r="393" s="18" customFormat="1" ht="15.75" customHeight="1" x14ac:dyDescent="0.2"/>
    <row r="394" s="18" customFormat="1" ht="15.75" customHeight="1" x14ac:dyDescent="0.2"/>
    <row r="395" s="18" customFormat="1" ht="15.75" customHeight="1" x14ac:dyDescent="0.2"/>
    <row r="396" s="18" customFormat="1" ht="15.75" customHeight="1" x14ac:dyDescent="0.2"/>
    <row r="397" s="18" customFormat="1" ht="15.75" customHeight="1" x14ac:dyDescent="0.2"/>
    <row r="398" s="18" customFormat="1" ht="15.75" customHeight="1" x14ac:dyDescent="0.2"/>
    <row r="399" s="18" customFormat="1" ht="15.75" customHeight="1" x14ac:dyDescent="0.2"/>
    <row r="400" s="18" customFormat="1" ht="15.75" customHeight="1" x14ac:dyDescent="0.2"/>
    <row r="401" s="18" customFormat="1" ht="15.75" customHeight="1" x14ac:dyDescent="0.2"/>
    <row r="402" s="18" customFormat="1" ht="15.75" customHeight="1" x14ac:dyDescent="0.2"/>
    <row r="403" s="18" customFormat="1" ht="15.75" customHeight="1" x14ac:dyDescent="0.2"/>
    <row r="404" s="18" customFormat="1" ht="15.75" customHeight="1" x14ac:dyDescent="0.2"/>
    <row r="405" s="18" customFormat="1" ht="15.75" customHeight="1" x14ac:dyDescent="0.2"/>
    <row r="406" s="18" customFormat="1" ht="15.75" customHeight="1" x14ac:dyDescent="0.2"/>
    <row r="407" s="18" customFormat="1" ht="15.75" customHeight="1" x14ac:dyDescent="0.2"/>
    <row r="408" s="18" customFormat="1" ht="15.75" customHeight="1" x14ac:dyDescent="0.2"/>
    <row r="409" s="18" customFormat="1" ht="15.75" customHeight="1" x14ac:dyDescent="0.2"/>
    <row r="410" s="18" customFormat="1" ht="15.75" customHeight="1" x14ac:dyDescent="0.2"/>
    <row r="411" s="18" customFormat="1" ht="15.75" customHeight="1" x14ac:dyDescent="0.2"/>
    <row r="412" s="18" customFormat="1" ht="15.75" customHeight="1" x14ac:dyDescent="0.2"/>
    <row r="413" s="18" customFormat="1" ht="15.75" customHeight="1" x14ac:dyDescent="0.2"/>
    <row r="414" s="18" customFormat="1" ht="15.75" customHeight="1" x14ac:dyDescent="0.2"/>
    <row r="415" s="18" customFormat="1" ht="15.75" customHeight="1" x14ac:dyDescent="0.2"/>
    <row r="416" s="18" customFormat="1" ht="15.75" customHeight="1" x14ac:dyDescent="0.2"/>
    <row r="417" s="18" customFormat="1" ht="15.75" customHeight="1" x14ac:dyDescent="0.2"/>
    <row r="418" s="18" customFormat="1" ht="15.75" customHeight="1" x14ac:dyDescent="0.2"/>
    <row r="419" s="18" customFormat="1" ht="15.75" customHeight="1" x14ac:dyDescent="0.2"/>
    <row r="420" s="18" customFormat="1" ht="15.75" customHeight="1" x14ac:dyDescent="0.2"/>
    <row r="421" s="18" customFormat="1" ht="15.75" customHeight="1" x14ac:dyDescent="0.2"/>
    <row r="422" s="18" customFormat="1" ht="15.75" customHeight="1" x14ac:dyDescent="0.2"/>
    <row r="423" s="18" customFormat="1" ht="15.75" customHeight="1" x14ac:dyDescent="0.2"/>
    <row r="424" s="18" customFormat="1" ht="15.75" customHeight="1" x14ac:dyDescent="0.2"/>
    <row r="425" s="18" customFormat="1" ht="15.75" customHeight="1" x14ac:dyDescent="0.2"/>
    <row r="426" s="18" customFormat="1" ht="15.75" customHeight="1" x14ac:dyDescent="0.2"/>
    <row r="427" s="18" customFormat="1" ht="15.75" customHeight="1" x14ac:dyDescent="0.2"/>
    <row r="428" s="18" customFormat="1" ht="15.75" customHeight="1" x14ac:dyDescent="0.2"/>
    <row r="429" s="18" customFormat="1" ht="15.75" customHeight="1" x14ac:dyDescent="0.2"/>
    <row r="430" s="18" customFormat="1" ht="15.75" customHeight="1" x14ac:dyDescent="0.2"/>
    <row r="431" s="18" customFormat="1" ht="15.75" customHeight="1" x14ac:dyDescent="0.2"/>
    <row r="432" s="18" customFormat="1" ht="15.75" customHeight="1" x14ac:dyDescent="0.2"/>
    <row r="433" s="18" customFormat="1" ht="15.75" customHeight="1" x14ac:dyDescent="0.2"/>
    <row r="434" s="18" customFormat="1" ht="15.75" customHeight="1" x14ac:dyDescent="0.2"/>
    <row r="435" s="18" customFormat="1" ht="15.75" customHeight="1" x14ac:dyDescent="0.2"/>
    <row r="436" s="18" customFormat="1" ht="15.75" customHeight="1" x14ac:dyDescent="0.2"/>
    <row r="437" s="18" customFormat="1" ht="15.75" customHeight="1" x14ac:dyDescent="0.2"/>
    <row r="438" s="18" customFormat="1" ht="15.75" customHeight="1" x14ac:dyDescent="0.2"/>
    <row r="439" s="18" customFormat="1" ht="15.75" customHeight="1" x14ac:dyDescent="0.2"/>
    <row r="440" s="18" customFormat="1" ht="15.75" customHeight="1" x14ac:dyDescent="0.2"/>
    <row r="441" s="18" customFormat="1" ht="15.75" customHeight="1" x14ac:dyDescent="0.2"/>
    <row r="442" s="18" customFormat="1" ht="15.75" customHeight="1" x14ac:dyDescent="0.2"/>
    <row r="443" s="18" customFormat="1" ht="15.75" customHeight="1" x14ac:dyDescent="0.2"/>
    <row r="444" s="18" customFormat="1" ht="15.75" customHeight="1" x14ac:dyDescent="0.2"/>
    <row r="445" s="18" customFormat="1" ht="15.75" customHeight="1" x14ac:dyDescent="0.2"/>
    <row r="446" s="18" customFormat="1" ht="15.75" customHeight="1" x14ac:dyDescent="0.2"/>
    <row r="447" s="18" customFormat="1" ht="15.75" customHeight="1" x14ac:dyDescent="0.2"/>
    <row r="448" s="18" customFormat="1" ht="15.75" customHeight="1" x14ac:dyDescent="0.2"/>
    <row r="449" s="18" customFormat="1" ht="15.75" customHeight="1" x14ac:dyDescent="0.2"/>
    <row r="450" s="18" customFormat="1" ht="15.75" customHeight="1" x14ac:dyDescent="0.2"/>
    <row r="451" s="18" customFormat="1" ht="15.75" customHeight="1" x14ac:dyDescent="0.2"/>
    <row r="452" s="18" customFormat="1" ht="15.75" customHeight="1" x14ac:dyDescent="0.2"/>
    <row r="453" s="18" customFormat="1" ht="15.75" customHeight="1" x14ac:dyDescent="0.2"/>
    <row r="454" s="18" customFormat="1" ht="15.75" customHeight="1" x14ac:dyDescent="0.2"/>
    <row r="455" s="18" customFormat="1" ht="15.75" customHeight="1" x14ac:dyDescent="0.2"/>
    <row r="456" s="18" customFormat="1" ht="15.75" customHeight="1" x14ac:dyDescent="0.2"/>
    <row r="457" s="18" customFormat="1" ht="15.75" customHeight="1" x14ac:dyDescent="0.2"/>
    <row r="458" s="18" customFormat="1" ht="15.75" customHeight="1" x14ac:dyDescent="0.2"/>
    <row r="459" s="18" customFormat="1" ht="15.75" customHeight="1" x14ac:dyDescent="0.2"/>
    <row r="460" s="18" customFormat="1" ht="15.75" customHeight="1" x14ac:dyDescent="0.2"/>
    <row r="461" s="18" customFormat="1" ht="15.75" customHeight="1" x14ac:dyDescent="0.2"/>
    <row r="462" s="18" customFormat="1" ht="15.75" customHeight="1" x14ac:dyDescent="0.2"/>
    <row r="463" s="18" customFormat="1" ht="15.75" customHeight="1" x14ac:dyDescent="0.2"/>
    <row r="464" s="18" customFormat="1" ht="15.75" customHeight="1" x14ac:dyDescent="0.2"/>
    <row r="465" s="18" customFormat="1" ht="15.75" customHeight="1" x14ac:dyDescent="0.2"/>
    <row r="466" s="18" customFormat="1" ht="15.75" customHeight="1" x14ac:dyDescent="0.2"/>
    <row r="467" s="18" customFormat="1" ht="15.75" customHeight="1" x14ac:dyDescent="0.2"/>
    <row r="468" s="18" customFormat="1" ht="15.75" customHeight="1" x14ac:dyDescent="0.2"/>
    <row r="469" s="18" customFormat="1" ht="15.75" customHeight="1" x14ac:dyDescent="0.2"/>
    <row r="470" s="18" customFormat="1" ht="15.75" customHeight="1" x14ac:dyDescent="0.2"/>
    <row r="471" s="18" customFormat="1" ht="15.75" customHeight="1" x14ac:dyDescent="0.2"/>
    <row r="472" s="18" customFormat="1" ht="15.75" customHeight="1" x14ac:dyDescent="0.2"/>
    <row r="473" s="18" customFormat="1" ht="15.75" customHeight="1" x14ac:dyDescent="0.2"/>
    <row r="474" s="18" customFormat="1" ht="15.75" customHeight="1" x14ac:dyDescent="0.2"/>
    <row r="475" s="18" customFormat="1" ht="15.75" customHeight="1" x14ac:dyDescent="0.2"/>
    <row r="476" s="18" customFormat="1" ht="15.75" customHeight="1" x14ac:dyDescent="0.2"/>
    <row r="477" s="18" customFormat="1" ht="15.75" customHeight="1" x14ac:dyDescent="0.2"/>
    <row r="478" s="18" customFormat="1" ht="15.75" customHeight="1" x14ac:dyDescent="0.2"/>
    <row r="479" s="18" customFormat="1" ht="15.75" customHeight="1" x14ac:dyDescent="0.2"/>
    <row r="480" s="18" customFormat="1" ht="15.75" customHeight="1" x14ac:dyDescent="0.2"/>
    <row r="481" s="18" customFormat="1" ht="15.75" customHeight="1" x14ac:dyDescent="0.2"/>
    <row r="482" s="18" customFormat="1" ht="15.75" customHeight="1" x14ac:dyDescent="0.2"/>
    <row r="483" s="18" customFormat="1" ht="15.75" customHeight="1" x14ac:dyDescent="0.2"/>
    <row r="484" s="18" customFormat="1" ht="15.75" customHeight="1" x14ac:dyDescent="0.2"/>
    <row r="485" s="18" customFormat="1" ht="15.75" customHeight="1" x14ac:dyDescent="0.2"/>
    <row r="486" s="18" customFormat="1" ht="15.75" customHeight="1" x14ac:dyDescent="0.2"/>
    <row r="487" s="18" customFormat="1" ht="15.75" customHeight="1" x14ac:dyDescent="0.2"/>
    <row r="488" s="18" customFormat="1" ht="15.75" customHeight="1" x14ac:dyDescent="0.2"/>
    <row r="489" s="18" customFormat="1" ht="15.75" customHeight="1" x14ac:dyDescent="0.2"/>
    <row r="490" s="18" customFormat="1" ht="15.75" customHeight="1" x14ac:dyDescent="0.2"/>
    <row r="491" s="18" customFormat="1" ht="15.75" customHeight="1" x14ac:dyDescent="0.2"/>
    <row r="492" s="18" customFormat="1" ht="15.75" customHeight="1" x14ac:dyDescent="0.2"/>
    <row r="493" s="18" customFormat="1" ht="15.75" customHeight="1" x14ac:dyDescent="0.2"/>
    <row r="494" s="18" customFormat="1" ht="15.75" customHeight="1" x14ac:dyDescent="0.2"/>
    <row r="495" s="18" customFormat="1" ht="15.75" customHeight="1" x14ac:dyDescent="0.2"/>
    <row r="496" s="18" customFormat="1" ht="15.75" customHeight="1" x14ac:dyDescent="0.2"/>
    <row r="497" s="18" customFormat="1" ht="15.75" customHeight="1" x14ac:dyDescent="0.2"/>
    <row r="498" s="18" customFormat="1" ht="15.75" customHeight="1" x14ac:dyDescent="0.2"/>
    <row r="499" s="18" customFormat="1" ht="15.75" customHeight="1" x14ac:dyDescent="0.2"/>
    <row r="500" s="18" customFormat="1" ht="15.75" customHeight="1" x14ac:dyDescent="0.2"/>
    <row r="501" s="18" customFormat="1" ht="15.75" customHeight="1" x14ac:dyDescent="0.2"/>
    <row r="502" s="18" customFormat="1" ht="15.75" customHeight="1" x14ac:dyDescent="0.2"/>
    <row r="503" s="18" customFormat="1" ht="15.75" customHeight="1" x14ac:dyDescent="0.2"/>
    <row r="504" s="18" customFormat="1" ht="15.75" customHeight="1" x14ac:dyDescent="0.2"/>
    <row r="505" s="18" customFormat="1" ht="15.75" customHeight="1" x14ac:dyDescent="0.2"/>
    <row r="506" s="18" customFormat="1" ht="15.75" customHeight="1" x14ac:dyDescent="0.2"/>
    <row r="507" s="18" customFormat="1" ht="15.75" customHeight="1" x14ac:dyDescent="0.2"/>
    <row r="508" s="18" customFormat="1" ht="15.75" customHeight="1" x14ac:dyDescent="0.2"/>
    <row r="509" s="18" customFormat="1" ht="15.75" customHeight="1" x14ac:dyDescent="0.2"/>
    <row r="510" s="18" customFormat="1" ht="15.75" customHeight="1" x14ac:dyDescent="0.2"/>
    <row r="511" s="18" customFormat="1" ht="15.75" customHeight="1" x14ac:dyDescent="0.2"/>
    <row r="512" s="18" customFormat="1" ht="15.75" customHeight="1" x14ac:dyDescent="0.2"/>
    <row r="513" s="18" customFormat="1" ht="15.75" customHeight="1" x14ac:dyDescent="0.2"/>
    <row r="514" s="18" customFormat="1" ht="15.75" customHeight="1" x14ac:dyDescent="0.2"/>
    <row r="515" s="18" customFormat="1" ht="15.75" customHeight="1" x14ac:dyDescent="0.2"/>
    <row r="516" s="18" customFormat="1" ht="15.75" customHeight="1" x14ac:dyDescent="0.2"/>
    <row r="517" s="18" customFormat="1" ht="15.75" customHeight="1" x14ac:dyDescent="0.2"/>
    <row r="518" s="18" customFormat="1" ht="15.75" customHeight="1" x14ac:dyDescent="0.2"/>
    <row r="519" s="18" customFormat="1" ht="15.75" customHeight="1" x14ac:dyDescent="0.2"/>
    <row r="520" s="18" customFormat="1" ht="15.75" customHeight="1" x14ac:dyDescent="0.2"/>
    <row r="521" s="18" customFormat="1" ht="15.75" customHeight="1" x14ac:dyDescent="0.2"/>
    <row r="522" s="18" customFormat="1" ht="15.75" customHeight="1" x14ac:dyDescent="0.2"/>
    <row r="523" s="18" customFormat="1" ht="15.75" customHeight="1" x14ac:dyDescent="0.2"/>
    <row r="524" s="18" customFormat="1" ht="15.75" customHeight="1" x14ac:dyDescent="0.2"/>
    <row r="525" s="18" customFormat="1" ht="15.75" customHeight="1" x14ac:dyDescent="0.2"/>
    <row r="526" s="18" customFormat="1" ht="15.75" customHeight="1" x14ac:dyDescent="0.2"/>
    <row r="527" s="18" customFormat="1" ht="15.75" customHeight="1" x14ac:dyDescent="0.2"/>
    <row r="528" s="18" customFormat="1" ht="15.75" customHeight="1" x14ac:dyDescent="0.2"/>
    <row r="529" s="18" customFormat="1" ht="15.75" customHeight="1" x14ac:dyDescent="0.2"/>
    <row r="530" s="18" customFormat="1" ht="15.75" customHeight="1" x14ac:dyDescent="0.2"/>
    <row r="531" s="18" customFormat="1" ht="15.75" customHeight="1" x14ac:dyDescent="0.2"/>
    <row r="532" s="18" customFormat="1" ht="15.75" customHeight="1" x14ac:dyDescent="0.2"/>
    <row r="533" s="18" customFormat="1" ht="15.75" customHeight="1" x14ac:dyDescent="0.2"/>
    <row r="534" s="18" customFormat="1" ht="15.75" customHeight="1" x14ac:dyDescent="0.2"/>
    <row r="535" s="18" customFormat="1" ht="15.75" customHeight="1" x14ac:dyDescent="0.2"/>
    <row r="536" s="18" customFormat="1" ht="15.75" customHeight="1" x14ac:dyDescent="0.2"/>
    <row r="537" s="18" customFormat="1" ht="15.75" customHeight="1" x14ac:dyDescent="0.2"/>
    <row r="538" s="18" customFormat="1" ht="15.75" customHeight="1" x14ac:dyDescent="0.2"/>
    <row r="539" s="18" customFormat="1" ht="15.75" customHeight="1" x14ac:dyDescent="0.2"/>
    <row r="540" s="18" customFormat="1" ht="15.75" customHeight="1" x14ac:dyDescent="0.2"/>
    <row r="541" s="18" customFormat="1" ht="15.75" customHeight="1" x14ac:dyDescent="0.2"/>
    <row r="542" s="18" customFormat="1" ht="15.75" customHeight="1" x14ac:dyDescent="0.2"/>
    <row r="543" s="18" customFormat="1" ht="15.75" customHeight="1" x14ac:dyDescent="0.2"/>
    <row r="544" s="18" customFormat="1" ht="15.75" customHeight="1" x14ac:dyDescent="0.2"/>
    <row r="545" s="18" customFormat="1" ht="15.75" customHeight="1" x14ac:dyDescent="0.2"/>
    <row r="546" s="18" customFormat="1" ht="15.75" customHeight="1" x14ac:dyDescent="0.2"/>
    <row r="547" s="18" customFormat="1" ht="15.75" customHeight="1" x14ac:dyDescent="0.2"/>
    <row r="548" s="18" customFormat="1" ht="15.75" customHeight="1" x14ac:dyDescent="0.2"/>
    <row r="549" s="18" customFormat="1" ht="15.75" customHeight="1" x14ac:dyDescent="0.2"/>
    <row r="550" s="18" customFormat="1" ht="15.75" customHeight="1" x14ac:dyDescent="0.2"/>
    <row r="551" s="18" customFormat="1" ht="15.75" customHeight="1" x14ac:dyDescent="0.2"/>
    <row r="552" s="18" customFormat="1" ht="15.75" customHeight="1" x14ac:dyDescent="0.2"/>
    <row r="553" s="18" customFormat="1" ht="15.75" customHeight="1" x14ac:dyDescent="0.2"/>
    <row r="554" s="18" customFormat="1" ht="15.75" customHeight="1" x14ac:dyDescent="0.2"/>
    <row r="555" s="18" customFormat="1" ht="15.75" customHeight="1" x14ac:dyDescent="0.2"/>
    <row r="556" s="18" customFormat="1" ht="15.75" customHeight="1" x14ac:dyDescent="0.2"/>
    <row r="557" s="18" customFormat="1" ht="15.75" customHeight="1" x14ac:dyDescent="0.2"/>
    <row r="558" s="18" customFormat="1" ht="15.75" customHeight="1" x14ac:dyDescent="0.2"/>
    <row r="559" s="18" customFormat="1" ht="15.75" customHeight="1" x14ac:dyDescent="0.2"/>
    <row r="560" s="18" customFormat="1" ht="15.75" customHeight="1" x14ac:dyDescent="0.2"/>
    <row r="561" s="18" customFormat="1" ht="15.75" customHeight="1" x14ac:dyDescent="0.2"/>
    <row r="562" s="18" customFormat="1" ht="15.75" customHeight="1" x14ac:dyDescent="0.2"/>
    <row r="563" s="18" customFormat="1" ht="15.75" customHeight="1" x14ac:dyDescent="0.2"/>
    <row r="564" s="18" customFormat="1" ht="15.75" customHeight="1" x14ac:dyDescent="0.2"/>
    <row r="565" s="18" customFormat="1" ht="15.75" customHeight="1" x14ac:dyDescent="0.2"/>
    <row r="566" s="18" customFormat="1" ht="15.75" customHeight="1" x14ac:dyDescent="0.2"/>
    <row r="567" s="18" customFormat="1" ht="15.75" customHeight="1" x14ac:dyDescent="0.2"/>
    <row r="568" s="18" customFormat="1" ht="15.75" customHeight="1" x14ac:dyDescent="0.2"/>
    <row r="569" s="18" customFormat="1" ht="15.75" customHeight="1" x14ac:dyDescent="0.2"/>
    <row r="570" s="18" customFormat="1" ht="15.75" customHeight="1" x14ac:dyDescent="0.2"/>
    <row r="571" s="18" customFormat="1" ht="15.75" customHeight="1" x14ac:dyDescent="0.2"/>
    <row r="572" s="18" customFormat="1" ht="15.75" customHeight="1" x14ac:dyDescent="0.2"/>
    <row r="573" s="18" customFormat="1" ht="15.75" customHeight="1" x14ac:dyDescent="0.2"/>
    <row r="574" s="18" customFormat="1" ht="15.75" customHeight="1" x14ac:dyDescent="0.2"/>
    <row r="575" s="18" customFormat="1" ht="15.75" customHeight="1" x14ac:dyDescent="0.2"/>
    <row r="576" s="18" customFormat="1" ht="15.75" customHeight="1" x14ac:dyDescent="0.2"/>
    <row r="577" s="18" customFormat="1" ht="15.75" customHeight="1" x14ac:dyDescent="0.2"/>
    <row r="578" s="18" customFormat="1" ht="15.75" customHeight="1" x14ac:dyDescent="0.2"/>
    <row r="579" s="18" customFormat="1" ht="15.75" customHeight="1" x14ac:dyDescent="0.2"/>
    <row r="580" s="18" customFormat="1" ht="15.75" customHeight="1" x14ac:dyDescent="0.2"/>
    <row r="581" s="18" customFormat="1" ht="15.75" customHeight="1" x14ac:dyDescent="0.2"/>
    <row r="582" s="18" customFormat="1" ht="15.75" customHeight="1" x14ac:dyDescent="0.2"/>
    <row r="583" s="18" customFormat="1" ht="15.75" customHeight="1" x14ac:dyDescent="0.2"/>
    <row r="584" s="18" customFormat="1" ht="15.75" customHeight="1" x14ac:dyDescent="0.2"/>
    <row r="585" s="18" customFormat="1" ht="15.75" customHeight="1" x14ac:dyDescent="0.2"/>
    <row r="586" s="18" customFormat="1" ht="15.75" customHeight="1" x14ac:dyDescent="0.2"/>
    <row r="587" s="18" customFormat="1" ht="15.75" customHeight="1" x14ac:dyDescent="0.2"/>
    <row r="588" s="18" customFormat="1" ht="15.75" customHeight="1" x14ac:dyDescent="0.2"/>
    <row r="589" s="18" customFormat="1" ht="15.75" customHeight="1" x14ac:dyDescent="0.2"/>
    <row r="590" s="18" customFormat="1" ht="15.75" customHeight="1" x14ac:dyDescent="0.2"/>
    <row r="591" s="18" customFormat="1" ht="15.75" customHeight="1" x14ac:dyDescent="0.2"/>
    <row r="592" s="18" customFormat="1" ht="15.75" customHeight="1" x14ac:dyDescent="0.2"/>
    <row r="593" s="18" customFormat="1" ht="15.75" customHeight="1" x14ac:dyDescent="0.2"/>
    <row r="594" s="18" customFormat="1" ht="15.75" customHeight="1" x14ac:dyDescent="0.2"/>
    <row r="595" s="18" customFormat="1" ht="15.75" customHeight="1" x14ac:dyDescent="0.2"/>
    <row r="596" s="18" customFormat="1" ht="15.75" customHeight="1" x14ac:dyDescent="0.2"/>
    <row r="597" s="18" customFormat="1" ht="15.75" customHeight="1" x14ac:dyDescent="0.2"/>
    <row r="598" s="18" customFormat="1" ht="15.75" customHeight="1" x14ac:dyDescent="0.2"/>
    <row r="599" s="18" customFormat="1" ht="15.75" customHeight="1" x14ac:dyDescent="0.2"/>
    <row r="600" s="18" customFormat="1" ht="15.75" customHeight="1" x14ac:dyDescent="0.2"/>
    <row r="601" s="18" customFormat="1" ht="15.75" customHeight="1" x14ac:dyDescent="0.2"/>
    <row r="602" s="18" customFormat="1" ht="15.75" customHeight="1" x14ac:dyDescent="0.2"/>
    <row r="603" s="18" customFormat="1" ht="15.75" customHeight="1" x14ac:dyDescent="0.2"/>
    <row r="604" s="18" customFormat="1" ht="15.75" customHeight="1" x14ac:dyDescent="0.2"/>
    <row r="605" s="18" customFormat="1" ht="15.75" customHeight="1" x14ac:dyDescent="0.2"/>
    <row r="606" s="18" customFormat="1" ht="15.75" customHeight="1" x14ac:dyDescent="0.2"/>
    <row r="607" s="18" customFormat="1" ht="15.75" customHeight="1" x14ac:dyDescent="0.2"/>
    <row r="608" s="18" customFormat="1" ht="15.75" customHeight="1" x14ac:dyDescent="0.2"/>
    <row r="609" s="18" customFormat="1" ht="15.75" customHeight="1" x14ac:dyDescent="0.2"/>
    <row r="610" s="18" customFormat="1" ht="15.75" customHeight="1" x14ac:dyDescent="0.2"/>
    <row r="611" s="18" customFormat="1" ht="15.75" customHeight="1" x14ac:dyDescent="0.2"/>
    <row r="612" s="18" customFormat="1" ht="15.75" customHeight="1" x14ac:dyDescent="0.2"/>
    <row r="613" s="18" customFormat="1" ht="15.75" customHeight="1" x14ac:dyDescent="0.2"/>
    <row r="614" s="18" customFormat="1" ht="15.75" customHeight="1" x14ac:dyDescent="0.2"/>
    <row r="615" s="18" customFormat="1" ht="15.75" customHeight="1" x14ac:dyDescent="0.2"/>
    <row r="616" s="18" customFormat="1" ht="15.75" customHeight="1" x14ac:dyDescent="0.2"/>
    <row r="617" s="18" customFormat="1" ht="15.75" customHeight="1" x14ac:dyDescent="0.2"/>
    <row r="618" s="18" customFormat="1" ht="15.75" customHeight="1" x14ac:dyDescent="0.2"/>
    <row r="619" s="18" customFormat="1" ht="15.75" customHeight="1" x14ac:dyDescent="0.2"/>
    <row r="620" s="18" customFormat="1" ht="15.75" customHeight="1" x14ac:dyDescent="0.2"/>
    <row r="621" s="18" customFormat="1" ht="15.75" customHeight="1" x14ac:dyDescent="0.2"/>
    <row r="622" s="18" customFormat="1" ht="15.75" customHeight="1" x14ac:dyDescent="0.2"/>
    <row r="623" s="18" customFormat="1" ht="15.75" customHeight="1" x14ac:dyDescent="0.2"/>
    <row r="624" s="18" customFormat="1" ht="15.75" customHeight="1" x14ac:dyDescent="0.2"/>
    <row r="625" s="18" customFormat="1" ht="15.75" customHeight="1" x14ac:dyDescent="0.2"/>
    <row r="626" s="18" customFormat="1" ht="15.75" customHeight="1" x14ac:dyDescent="0.2"/>
    <row r="627" s="18" customFormat="1" ht="15.75" customHeight="1" x14ac:dyDescent="0.2"/>
    <row r="628" s="18" customFormat="1" ht="15.75" customHeight="1" x14ac:dyDescent="0.2"/>
    <row r="629" s="18" customFormat="1" ht="15.75" customHeight="1" x14ac:dyDescent="0.2"/>
    <row r="630" s="18" customFormat="1" ht="15.75" customHeight="1" x14ac:dyDescent="0.2"/>
    <row r="631" s="18" customFormat="1" ht="15.75" customHeight="1" x14ac:dyDescent="0.2"/>
    <row r="632" s="18" customFormat="1" ht="15.75" customHeight="1" x14ac:dyDescent="0.2"/>
    <row r="633" s="18" customFormat="1" ht="15.75" customHeight="1" x14ac:dyDescent="0.2"/>
    <row r="634" s="18" customFormat="1" ht="15.75" customHeight="1" x14ac:dyDescent="0.2"/>
    <row r="635" s="18" customFormat="1" ht="15.75" customHeight="1" x14ac:dyDescent="0.2"/>
    <row r="636" s="18" customFormat="1" ht="15.75" customHeight="1" x14ac:dyDescent="0.2"/>
    <row r="637" s="18" customFormat="1" ht="15.75" customHeight="1" x14ac:dyDescent="0.2"/>
    <row r="638" s="18" customFormat="1" ht="15.75" customHeight="1" x14ac:dyDescent="0.2"/>
    <row r="639" s="18" customFormat="1" ht="15.75" customHeight="1" x14ac:dyDescent="0.2"/>
    <row r="640" s="18" customFormat="1" ht="15.75" customHeight="1" x14ac:dyDescent="0.2"/>
    <row r="641" s="18" customFormat="1" ht="15.75" customHeight="1" x14ac:dyDescent="0.2"/>
    <row r="642" s="18" customFormat="1" ht="15.75" customHeight="1" x14ac:dyDescent="0.2"/>
    <row r="643" s="18" customFormat="1" ht="15.75" customHeight="1" x14ac:dyDescent="0.2"/>
    <row r="644" s="18" customFormat="1" ht="15.75" customHeight="1" x14ac:dyDescent="0.2"/>
    <row r="645" s="18" customFormat="1" ht="15.75" customHeight="1" x14ac:dyDescent="0.2"/>
    <row r="646" s="18" customFormat="1" ht="15.75" customHeight="1" x14ac:dyDescent="0.2"/>
    <row r="647" s="18" customFormat="1" ht="15.75" customHeight="1" x14ac:dyDescent="0.2"/>
    <row r="648" s="18" customFormat="1" ht="15.75" customHeight="1" x14ac:dyDescent="0.2"/>
    <row r="649" s="18" customFormat="1" ht="15.75" customHeight="1" x14ac:dyDescent="0.2"/>
    <row r="650" s="18" customFormat="1" ht="15.75" customHeight="1" x14ac:dyDescent="0.2"/>
    <row r="651" s="18" customFormat="1" ht="15.75" customHeight="1" x14ac:dyDescent="0.2"/>
    <row r="652" s="18" customFormat="1" ht="15.75" customHeight="1" x14ac:dyDescent="0.2"/>
    <row r="653" s="18" customFormat="1" ht="15.75" customHeight="1" x14ac:dyDescent="0.2"/>
    <row r="654" s="18" customFormat="1" ht="15.75" customHeight="1" x14ac:dyDescent="0.2"/>
    <row r="655" s="18" customFormat="1" ht="15.75" customHeight="1" x14ac:dyDescent="0.2"/>
    <row r="656" s="18" customFormat="1" ht="15.75" customHeight="1" x14ac:dyDescent="0.2"/>
    <row r="657" s="18" customFormat="1" ht="15.75" customHeight="1" x14ac:dyDescent="0.2"/>
    <row r="658" s="18" customFormat="1" ht="15.75" customHeight="1" x14ac:dyDescent="0.2"/>
    <row r="659" s="18" customFormat="1" ht="15.75" customHeight="1" x14ac:dyDescent="0.2"/>
    <row r="660" s="18" customFormat="1" ht="15.75" customHeight="1" x14ac:dyDescent="0.2"/>
    <row r="661" s="18" customFormat="1" ht="15.75" customHeight="1" x14ac:dyDescent="0.2"/>
    <row r="662" s="18" customFormat="1" ht="15.75" customHeight="1" x14ac:dyDescent="0.2"/>
    <row r="663" s="18" customFormat="1" ht="15.75" customHeight="1" x14ac:dyDescent="0.2"/>
    <row r="664" s="18" customFormat="1" ht="15.75" customHeight="1" x14ac:dyDescent="0.2"/>
    <row r="665" s="18" customFormat="1" ht="15.75" customHeight="1" x14ac:dyDescent="0.2"/>
    <row r="666" s="18" customFormat="1" ht="15.75" customHeight="1" x14ac:dyDescent="0.2"/>
    <row r="667" s="18" customFormat="1" ht="15.75" customHeight="1" x14ac:dyDescent="0.2"/>
    <row r="668" s="18" customFormat="1" ht="15.75" customHeight="1" x14ac:dyDescent="0.2"/>
    <row r="669" s="18" customFormat="1" ht="15.75" customHeight="1" x14ac:dyDescent="0.2"/>
    <row r="670" s="18" customFormat="1" ht="15.75" customHeight="1" x14ac:dyDescent="0.2"/>
    <row r="671" s="18" customFormat="1" ht="15.75" customHeight="1" x14ac:dyDescent="0.2"/>
    <row r="672" s="18" customFormat="1" ht="15.75" customHeight="1" x14ac:dyDescent="0.2"/>
    <row r="673" s="18" customFormat="1" ht="15.75" customHeight="1" x14ac:dyDescent="0.2"/>
    <row r="674" s="18" customFormat="1" ht="15.75" customHeight="1" x14ac:dyDescent="0.2"/>
    <row r="675" s="18" customFormat="1" ht="15.75" customHeight="1" x14ac:dyDescent="0.2"/>
    <row r="676" s="18" customFormat="1" ht="15.75" customHeight="1" x14ac:dyDescent="0.2"/>
    <row r="677" s="18" customFormat="1" ht="15.75" customHeight="1" x14ac:dyDescent="0.2"/>
    <row r="678" s="18" customFormat="1" ht="15.75" customHeight="1" x14ac:dyDescent="0.2"/>
    <row r="679" s="18" customFormat="1" ht="15.75" customHeight="1" x14ac:dyDescent="0.2"/>
    <row r="680" s="18" customFormat="1" ht="15.75" customHeight="1" x14ac:dyDescent="0.2"/>
    <row r="681" s="18" customFormat="1" ht="15.75" customHeight="1" x14ac:dyDescent="0.2"/>
    <row r="682" s="18" customFormat="1" ht="15.75" customHeight="1" x14ac:dyDescent="0.2"/>
    <row r="683" s="18" customFormat="1" ht="15.75" customHeight="1" x14ac:dyDescent="0.2"/>
    <row r="684" s="18" customFormat="1" ht="15.75" customHeight="1" x14ac:dyDescent="0.2"/>
    <row r="685" s="18" customFormat="1" ht="15.75" customHeight="1" x14ac:dyDescent="0.2"/>
    <row r="686" s="18" customFormat="1" ht="15.75" customHeight="1" x14ac:dyDescent="0.2"/>
    <row r="687" s="18" customFormat="1" ht="15.75" customHeight="1" x14ac:dyDescent="0.2"/>
    <row r="688" s="18" customFormat="1" ht="15.75" customHeight="1" x14ac:dyDescent="0.2"/>
    <row r="689" s="18" customFormat="1" ht="15.75" customHeight="1" x14ac:dyDescent="0.2"/>
    <row r="690" s="18" customFormat="1" ht="15.75" customHeight="1" x14ac:dyDescent="0.2"/>
    <row r="691" s="18" customFormat="1" ht="15.75" customHeight="1" x14ac:dyDescent="0.2"/>
    <row r="692" s="18" customFormat="1" ht="15.75" customHeight="1" x14ac:dyDescent="0.2"/>
    <row r="693" s="18" customFormat="1" ht="15.75" customHeight="1" x14ac:dyDescent="0.2"/>
    <row r="694" s="18" customFormat="1" ht="15.75" customHeight="1" x14ac:dyDescent="0.2"/>
    <row r="695" s="18" customFormat="1" ht="15.75" customHeight="1" x14ac:dyDescent="0.2"/>
    <row r="696" s="18" customFormat="1" ht="15.75" customHeight="1" x14ac:dyDescent="0.2"/>
    <row r="697" s="18" customFormat="1" ht="15.75" customHeight="1" x14ac:dyDescent="0.2"/>
    <row r="698" s="18" customFormat="1" ht="15.75" customHeight="1" x14ac:dyDescent="0.2"/>
    <row r="699" s="18" customFormat="1" ht="15.75" customHeight="1" x14ac:dyDescent="0.2"/>
    <row r="700" s="18" customFormat="1" ht="15.75" customHeight="1" x14ac:dyDescent="0.2"/>
    <row r="701" s="18" customFormat="1" ht="15.75" customHeight="1" x14ac:dyDescent="0.2"/>
    <row r="702" s="18" customFormat="1" ht="15.75" customHeight="1" x14ac:dyDescent="0.2"/>
    <row r="703" s="18" customFormat="1" ht="15.75" customHeight="1" x14ac:dyDescent="0.2"/>
    <row r="704" s="18" customFormat="1" ht="15.75" customHeight="1" x14ac:dyDescent="0.2"/>
    <row r="705" s="18" customFormat="1" ht="15.75" customHeight="1" x14ac:dyDescent="0.2"/>
    <row r="706" s="18" customFormat="1" ht="15.75" customHeight="1" x14ac:dyDescent="0.2"/>
    <row r="707" s="18" customFormat="1" ht="15.75" customHeight="1" x14ac:dyDescent="0.2"/>
    <row r="708" s="18" customFormat="1" ht="15.75" customHeight="1" x14ac:dyDescent="0.2"/>
    <row r="709" s="18" customFormat="1" ht="15.75" customHeight="1" x14ac:dyDescent="0.2"/>
    <row r="710" s="18" customFormat="1" ht="15.75" customHeight="1" x14ac:dyDescent="0.2"/>
    <row r="711" s="18" customFormat="1" ht="15.75" customHeight="1" x14ac:dyDescent="0.2"/>
    <row r="712" s="18" customFormat="1" ht="15.75" customHeight="1" x14ac:dyDescent="0.2"/>
    <row r="713" s="18" customFormat="1" ht="15.75" customHeight="1" x14ac:dyDescent="0.2"/>
    <row r="714" s="18" customFormat="1" ht="15.75" customHeight="1" x14ac:dyDescent="0.2"/>
    <row r="715" s="18" customFormat="1" ht="15.75" customHeight="1" x14ac:dyDescent="0.2"/>
    <row r="716" s="18" customFormat="1" ht="15.75" customHeight="1" x14ac:dyDescent="0.2"/>
    <row r="717" s="18" customFormat="1" ht="15.75" customHeight="1" x14ac:dyDescent="0.2"/>
    <row r="718" s="18" customFormat="1" ht="15.75" customHeight="1" x14ac:dyDescent="0.2"/>
    <row r="719" s="18" customFormat="1" ht="15.75" customHeight="1" x14ac:dyDescent="0.2"/>
    <row r="720" s="18" customFormat="1" ht="15.75" customHeight="1" x14ac:dyDescent="0.2"/>
    <row r="721" s="18" customFormat="1" ht="15.75" customHeight="1" x14ac:dyDescent="0.2"/>
    <row r="722" s="18" customFormat="1" ht="15.75" customHeight="1" x14ac:dyDescent="0.2"/>
    <row r="723" s="18" customFormat="1" ht="15.75" customHeight="1" x14ac:dyDescent="0.2"/>
    <row r="724" s="18" customFormat="1" ht="15.75" customHeight="1" x14ac:dyDescent="0.2"/>
    <row r="725" s="18" customFormat="1" ht="15.75" customHeight="1" x14ac:dyDescent="0.2"/>
    <row r="726" s="18" customFormat="1" ht="15.75" customHeight="1" x14ac:dyDescent="0.2"/>
    <row r="727" s="18" customFormat="1" ht="15.75" customHeight="1" x14ac:dyDescent="0.2"/>
    <row r="728" s="18" customFormat="1" ht="15.75" customHeight="1" x14ac:dyDescent="0.2"/>
    <row r="729" s="18" customFormat="1" ht="15.75" customHeight="1" x14ac:dyDescent="0.2"/>
    <row r="730" s="18" customFormat="1" ht="15.75" customHeight="1" x14ac:dyDescent="0.2"/>
    <row r="731" s="18" customFormat="1" ht="15.75" customHeight="1" x14ac:dyDescent="0.2"/>
    <row r="732" s="18" customFormat="1" ht="15.75" customHeight="1" x14ac:dyDescent="0.2"/>
    <row r="733" s="18" customFormat="1" ht="15.75" customHeight="1" x14ac:dyDescent="0.2"/>
    <row r="734" s="18" customFormat="1" ht="15.75" customHeight="1" x14ac:dyDescent="0.2"/>
    <row r="735" s="18" customFormat="1" ht="15.75" customHeight="1" x14ac:dyDescent="0.2"/>
    <row r="736" s="18" customFormat="1" ht="15.75" customHeight="1" x14ac:dyDescent="0.2"/>
    <row r="737" s="18" customFormat="1" ht="15.75" customHeight="1" x14ac:dyDescent="0.2"/>
    <row r="738" s="18" customFormat="1" ht="15.75" customHeight="1" x14ac:dyDescent="0.2"/>
    <row r="739" s="18" customFormat="1" ht="15.75" customHeight="1" x14ac:dyDescent="0.2"/>
    <row r="740" s="18" customFormat="1" ht="15.75" customHeight="1" x14ac:dyDescent="0.2"/>
    <row r="741" s="18" customFormat="1" ht="15.75" customHeight="1" x14ac:dyDescent="0.2"/>
    <row r="742" s="18" customFormat="1" ht="15.75" customHeight="1" x14ac:dyDescent="0.2"/>
    <row r="743" s="18" customFormat="1" ht="15.75" customHeight="1" x14ac:dyDescent="0.2"/>
    <row r="744" s="18" customFormat="1" ht="15.75" customHeight="1" x14ac:dyDescent="0.2"/>
    <row r="745" s="18" customFormat="1" ht="15.75" customHeight="1" x14ac:dyDescent="0.2"/>
    <row r="746" s="18" customFormat="1" ht="15.75" customHeight="1" x14ac:dyDescent="0.2"/>
    <row r="747" s="18" customFormat="1" ht="15.75" customHeight="1" x14ac:dyDescent="0.2"/>
    <row r="748" s="18" customFormat="1" ht="15.75" customHeight="1" x14ac:dyDescent="0.2"/>
    <row r="749" s="18" customFormat="1" ht="15.75" customHeight="1" x14ac:dyDescent="0.2"/>
    <row r="750" s="18" customFormat="1" ht="15.75" customHeight="1" x14ac:dyDescent="0.2"/>
    <row r="751" s="18" customFormat="1" ht="15.75" customHeight="1" x14ac:dyDescent="0.2"/>
    <row r="752" s="18" customFormat="1" ht="15.75" customHeight="1" x14ac:dyDescent="0.2"/>
    <row r="753" s="18" customFormat="1" ht="15.75" customHeight="1" x14ac:dyDescent="0.2"/>
    <row r="754" s="18" customFormat="1" ht="15.75" customHeight="1" x14ac:dyDescent="0.2"/>
    <row r="755" s="18" customFormat="1" ht="15.75" customHeight="1" x14ac:dyDescent="0.2"/>
    <row r="756" s="18" customFormat="1" ht="15.75" customHeight="1" x14ac:dyDescent="0.2"/>
    <row r="757" s="18" customFormat="1" ht="15.75" customHeight="1" x14ac:dyDescent="0.2"/>
    <row r="758" s="18" customFormat="1" ht="15.75" customHeight="1" x14ac:dyDescent="0.2"/>
    <row r="759" s="18" customFormat="1" ht="15.75" customHeight="1" x14ac:dyDescent="0.2"/>
    <row r="760" s="18" customFormat="1" ht="15.75" customHeight="1" x14ac:dyDescent="0.2"/>
    <row r="761" s="18" customFormat="1" ht="15.75" customHeight="1" x14ac:dyDescent="0.2"/>
    <row r="762" s="18" customFormat="1" ht="15.75" customHeight="1" x14ac:dyDescent="0.2"/>
    <row r="763" s="18" customFormat="1" ht="15.75" customHeight="1" x14ac:dyDescent="0.2"/>
    <row r="764" s="18" customFormat="1" ht="15.75" customHeight="1" x14ac:dyDescent="0.2"/>
    <row r="765" s="18" customFormat="1" ht="15.75" customHeight="1" x14ac:dyDescent="0.2"/>
    <row r="766" s="18" customFormat="1" ht="15.75" customHeight="1" x14ac:dyDescent="0.2"/>
    <row r="767" s="18" customFormat="1" ht="15.75" customHeight="1" x14ac:dyDescent="0.2"/>
    <row r="768" s="18" customFormat="1" ht="15.75" customHeight="1" x14ac:dyDescent="0.2"/>
    <row r="769" s="18" customFormat="1" ht="15.75" customHeight="1" x14ac:dyDescent="0.2"/>
    <row r="770" s="18" customFormat="1" ht="15.75" customHeight="1" x14ac:dyDescent="0.2"/>
    <row r="771" s="18" customFormat="1" ht="15.75" customHeight="1" x14ac:dyDescent="0.2"/>
    <row r="772" s="18" customFormat="1" ht="15.75" customHeight="1" x14ac:dyDescent="0.2"/>
    <row r="773" s="18" customFormat="1" ht="15.75" customHeight="1" x14ac:dyDescent="0.2"/>
    <row r="774" s="18" customFormat="1" ht="15.75" customHeight="1" x14ac:dyDescent="0.2"/>
    <row r="775" s="18" customFormat="1" ht="15.75" customHeight="1" x14ac:dyDescent="0.2"/>
    <row r="776" s="18" customFormat="1" ht="15.75" customHeight="1" x14ac:dyDescent="0.2"/>
    <row r="777" s="18" customFormat="1" ht="15.75" customHeight="1" x14ac:dyDescent="0.2"/>
    <row r="778" s="18" customFormat="1" ht="15.75" customHeight="1" x14ac:dyDescent="0.2"/>
    <row r="779" s="18" customFormat="1" ht="15.75" customHeight="1" x14ac:dyDescent="0.2"/>
    <row r="780" s="18" customFormat="1" ht="15.75" customHeight="1" x14ac:dyDescent="0.2"/>
    <row r="781" s="18" customFormat="1" ht="15.75" customHeight="1" x14ac:dyDescent="0.2"/>
    <row r="782" s="18" customFormat="1" ht="15.75" customHeight="1" x14ac:dyDescent="0.2"/>
    <row r="783" s="18" customFormat="1" ht="15.75" customHeight="1" x14ac:dyDescent="0.2"/>
    <row r="784" s="18" customFormat="1" ht="15.75" customHeight="1" x14ac:dyDescent="0.2"/>
    <row r="785" s="18" customFormat="1" ht="15.75" customHeight="1" x14ac:dyDescent="0.2"/>
    <row r="786" s="18" customFormat="1" ht="15.75" customHeight="1" x14ac:dyDescent="0.2"/>
    <row r="787" s="18" customFormat="1" ht="15.75" customHeight="1" x14ac:dyDescent="0.2"/>
    <row r="788" s="18" customFormat="1" ht="15.75" customHeight="1" x14ac:dyDescent="0.2"/>
    <row r="789" s="18" customFormat="1" ht="15.75" customHeight="1" x14ac:dyDescent="0.2"/>
    <row r="790" s="18" customFormat="1" ht="15.75" customHeight="1" x14ac:dyDescent="0.2"/>
    <row r="791" s="18" customFormat="1" ht="15.75" customHeight="1" x14ac:dyDescent="0.2"/>
    <row r="792" s="18" customFormat="1" ht="15.75" customHeight="1" x14ac:dyDescent="0.2"/>
    <row r="793" s="18" customFormat="1" ht="15.75" customHeight="1" x14ac:dyDescent="0.2"/>
    <row r="794" s="18" customFormat="1" ht="15.75" customHeight="1" x14ac:dyDescent="0.2"/>
    <row r="795" s="18" customFormat="1" ht="15.75" customHeight="1" x14ac:dyDescent="0.2"/>
    <row r="796" s="18" customFormat="1" ht="15.75" customHeight="1" x14ac:dyDescent="0.2"/>
    <row r="797" s="18" customFormat="1" ht="15.75" customHeight="1" x14ac:dyDescent="0.2"/>
    <row r="798" s="18" customFormat="1" ht="15.75" customHeight="1" x14ac:dyDescent="0.2"/>
    <row r="799" s="18" customFormat="1" ht="15.75" customHeight="1" x14ac:dyDescent="0.2"/>
    <row r="800" s="18" customFormat="1" ht="15.75" customHeight="1" x14ac:dyDescent="0.2"/>
    <row r="801" s="18" customFormat="1" ht="15.75" customHeight="1" x14ac:dyDescent="0.2"/>
    <row r="802" s="18" customFormat="1" ht="15.75" customHeight="1" x14ac:dyDescent="0.2"/>
    <row r="803" s="18" customFormat="1" ht="15.75" customHeight="1" x14ac:dyDescent="0.2"/>
    <row r="804" s="18" customFormat="1" ht="15.75" customHeight="1" x14ac:dyDescent="0.2"/>
    <row r="805" s="18" customFormat="1" ht="15.75" customHeight="1" x14ac:dyDescent="0.2"/>
    <row r="806" s="18" customFormat="1" ht="15.75" customHeight="1" x14ac:dyDescent="0.2"/>
    <row r="807" s="18" customFormat="1" ht="15.75" customHeight="1" x14ac:dyDescent="0.2"/>
    <row r="808" s="18" customFormat="1" ht="15.75" customHeight="1" x14ac:dyDescent="0.2"/>
    <row r="809" s="18" customFormat="1" ht="15.75" customHeight="1" x14ac:dyDescent="0.2"/>
    <row r="810" s="18" customFormat="1" ht="15.75" customHeight="1" x14ac:dyDescent="0.2"/>
    <row r="811" s="18" customFormat="1" ht="15.75" customHeight="1" x14ac:dyDescent="0.2"/>
    <row r="812" s="18" customFormat="1" ht="15.75" customHeight="1" x14ac:dyDescent="0.2"/>
    <row r="813" s="18" customFormat="1" ht="15.75" customHeight="1" x14ac:dyDescent="0.2"/>
    <row r="814" s="18" customFormat="1" ht="15.75" customHeight="1" x14ac:dyDescent="0.2"/>
    <row r="815" s="18" customFormat="1" ht="15.75" customHeight="1" x14ac:dyDescent="0.2"/>
    <row r="816" s="18" customFormat="1" ht="15.75" customHeight="1" x14ac:dyDescent="0.2"/>
    <row r="817" s="18" customFormat="1" ht="15.75" customHeight="1" x14ac:dyDescent="0.2"/>
    <row r="818" s="18" customFormat="1" ht="15.75" customHeight="1" x14ac:dyDescent="0.2"/>
    <row r="819" s="18" customFormat="1" ht="15.75" customHeight="1" x14ac:dyDescent="0.2"/>
    <row r="820" s="18" customFormat="1" ht="15.75" customHeight="1" x14ac:dyDescent="0.2"/>
    <row r="821" s="18" customFormat="1" ht="15.75" customHeight="1" x14ac:dyDescent="0.2"/>
    <row r="822" s="18" customFormat="1" ht="15.75" customHeight="1" x14ac:dyDescent="0.2"/>
    <row r="823" s="18" customFormat="1" ht="15.75" customHeight="1" x14ac:dyDescent="0.2"/>
    <row r="824" s="18" customFormat="1" ht="15.75" customHeight="1" x14ac:dyDescent="0.2"/>
    <row r="825" s="18" customFormat="1" ht="15.75" customHeight="1" x14ac:dyDescent="0.2"/>
    <row r="826" s="18" customFormat="1" ht="15.75" customHeight="1" x14ac:dyDescent="0.2"/>
    <row r="827" s="18" customFormat="1" ht="15.75" customHeight="1" x14ac:dyDescent="0.2"/>
    <row r="828" s="18" customFormat="1" ht="15.75" customHeight="1" x14ac:dyDescent="0.2"/>
    <row r="829" s="18" customFormat="1" ht="15.75" customHeight="1" x14ac:dyDescent="0.2"/>
    <row r="830" s="18" customFormat="1" ht="15.75" customHeight="1" x14ac:dyDescent="0.2"/>
    <row r="831" s="18" customFormat="1" ht="15.75" customHeight="1" x14ac:dyDescent="0.2"/>
    <row r="832" s="18" customFormat="1" ht="15.75" customHeight="1" x14ac:dyDescent="0.2"/>
    <row r="833" s="18" customFormat="1" ht="15.75" customHeight="1" x14ac:dyDescent="0.2"/>
    <row r="834" s="18" customFormat="1" ht="15.75" customHeight="1" x14ac:dyDescent="0.2"/>
    <row r="835" s="18" customFormat="1" ht="15.75" customHeight="1" x14ac:dyDescent="0.2"/>
    <row r="836" s="18" customFormat="1" ht="15.75" customHeight="1" x14ac:dyDescent="0.2"/>
    <row r="837" s="18" customFormat="1" ht="15.75" customHeight="1" x14ac:dyDescent="0.2"/>
    <row r="838" s="18" customFormat="1" ht="15.75" customHeight="1" x14ac:dyDescent="0.2"/>
    <row r="839" s="18" customFormat="1" ht="15.75" customHeight="1" x14ac:dyDescent="0.2"/>
    <row r="840" s="18" customFormat="1" ht="15.75" customHeight="1" x14ac:dyDescent="0.2"/>
    <row r="841" s="18" customFormat="1" ht="15.75" customHeight="1" x14ac:dyDescent="0.2"/>
    <row r="842" s="18" customFormat="1" ht="15.75" customHeight="1" x14ac:dyDescent="0.2"/>
    <row r="843" s="18" customFormat="1" ht="15.75" customHeight="1" x14ac:dyDescent="0.2"/>
    <row r="844" s="18" customFormat="1" ht="15.75" customHeight="1" x14ac:dyDescent="0.2"/>
    <row r="845" s="18" customFormat="1" ht="15.75" customHeight="1" x14ac:dyDescent="0.2"/>
    <row r="846" s="18" customFormat="1" ht="15.75" customHeight="1" x14ac:dyDescent="0.2"/>
    <row r="847" s="18" customFormat="1" ht="15.75" customHeight="1" x14ac:dyDescent="0.2"/>
    <row r="848" s="18" customFormat="1" ht="15.75" customHeight="1" x14ac:dyDescent="0.2"/>
    <row r="849" s="18" customFormat="1" ht="15.75" customHeight="1" x14ac:dyDescent="0.2"/>
    <row r="850" s="18" customFormat="1" ht="15.75" customHeight="1" x14ac:dyDescent="0.2"/>
    <row r="851" s="18" customFormat="1" ht="15.75" customHeight="1" x14ac:dyDescent="0.2"/>
    <row r="852" s="18" customFormat="1" ht="15.75" customHeight="1" x14ac:dyDescent="0.2"/>
    <row r="853" s="18" customFormat="1" ht="15.75" customHeight="1" x14ac:dyDescent="0.2"/>
    <row r="854" s="18" customFormat="1" ht="15.75" customHeight="1" x14ac:dyDescent="0.2"/>
    <row r="855" s="18" customFormat="1" ht="15.75" customHeight="1" x14ac:dyDescent="0.2"/>
    <row r="856" s="18" customFormat="1" ht="15.75" customHeight="1" x14ac:dyDescent="0.2"/>
    <row r="857" s="18" customFormat="1" ht="15.75" customHeight="1" x14ac:dyDescent="0.2"/>
    <row r="858" s="18" customFormat="1" ht="15.75" customHeight="1" x14ac:dyDescent="0.2"/>
    <row r="859" s="18" customFormat="1" ht="15.75" customHeight="1" x14ac:dyDescent="0.2"/>
    <row r="860" s="18" customFormat="1" ht="15.75" customHeight="1" x14ac:dyDescent="0.2"/>
    <row r="861" s="18" customFormat="1" ht="15.75" customHeight="1" x14ac:dyDescent="0.2"/>
    <row r="862" s="18" customFormat="1" ht="15.75" customHeight="1" x14ac:dyDescent="0.2"/>
    <row r="863" s="18" customFormat="1" ht="15.75" customHeight="1" x14ac:dyDescent="0.2"/>
    <row r="864" s="18" customFormat="1" ht="15.75" customHeight="1" x14ac:dyDescent="0.2"/>
    <row r="865" s="18" customFormat="1" ht="15.75" customHeight="1" x14ac:dyDescent="0.2"/>
    <row r="866" s="18" customFormat="1" ht="15.75" customHeight="1" x14ac:dyDescent="0.2"/>
    <row r="867" s="18" customFormat="1" ht="15.75" customHeight="1" x14ac:dyDescent="0.2"/>
    <row r="868" s="18" customFormat="1" ht="15.75" customHeight="1" x14ac:dyDescent="0.2"/>
    <row r="869" s="18" customFormat="1" ht="15.75" customHeight="1" x14ac:dyDescent="0.2"/>
    <row r="870" s="18" customFormat="1" ht="15.75" customHeight="1" x14ac:dyDescent="0.2"/>
    <row r="871" s="18" customFormat="1" ht="15.75" customHeight="1" x14ac:dyDescent="0.2"/>
    <row r="872" s="18" customFormat="1" ht="15.75" customHeight="1" x14ac:dyDescent="0.2"/>
    <row r="873" s="18" customFormat="1" ht="15.75" customHeight="1" x14ac:dyDescent="0.2"/>
    <row r="874" s="18" customFormat="1" ht="15.75" customHeight="1" x14ac:dyDescent="0.2"/>
    <row r="875" s="18" customFormat="1" ht="15.75" customHeight="1" x14ac:dyDescent="0.2"/>
    <row r="876" s="18" customFormat="1" ht="15.75" customHeight="1" x14ac:dyDescent="0.2"/>
    <row r="877" s="18" customFormat="1" ht="15.75" customHeight="1" x14ac:dyDescent="0.2"/>
    <row r="878" s="18" customFormat="1" ht="15.75" customHeight="1" x14ac:dyDescent="0.2"/>
    <row r="879" s="18" customFormat="1" ht="15.75" customHeight="1" x14ac:dyDescent="0.2"/>
    <row r="880" s="18" customFormat="1" ht="15.75" customHeight="1" x14ac:dyDescent="0.2"/>
    <row r="881" s="18" customFormat="1" ht="15.75" customHeight="1" x14ac:dyDescent="0.2"/>
    <row r="882" s="18" customFormat="1" ht="15.75" customHeight="1" x14ac:dyDescent="0.2"/>
    <row r="883" s="18" customFormat="1" ht="15.75" customHeight="1" x14ac:dyDescent="0.2"/>
    <row r="884" s="18" customFormat="1" ht="15.75" customHeight="1" x14ac:dyDescent="0.2"/>
    <row r="885" s="18" customFormat="1" ht="15.75" customHeight="1" x14ac:dyDescent="0.2"/>
    <row r="886" s="18" customFormat="1" ht="15.75" customHeight="1" x14ac:dyDescent="0.2"/>
    <row r="887" s="18" customFormat="1" ht="15.75" customHeight="1" x14ac:dyDescent="0.2"/>
    <row r="888" s="18" customFormat="1" ht="15.75" customHeight="1" x14ac:dyDescent="0.2"/>
    <row r="889" s="18" customFormat="1" ht="15.75" customHeight="1" x14ac:dyDescent="0.2"/>
    <row r="890" s="18" customFormat="1" ht="15.75" customHeight="1" x14ac:dyDescent="0.2"/>
    <row r="891" s="18" customFormat="1" ht="15.75" customHeight="1" x14ac:dyDescent="0.2"/>
    <row r="892" s="18" customFormat="1" ht="15.75" customHeight="1" x14ac:dyDescent="0.2"/>
    <row r="893" s="18" customFormat="1" ht="15.75" customHeight="1" x14ac:dyDescent="0.2"/>
    <row r="894" s="18" customFormat="1" ht="15.75" customHeight="1" x14ac:dyDescent="0.2"/>
    <row r="895" s="18" customFormat="1" ht="15.75" customHeight="1" x14ac:dyDescent="0.2"/>
    <row r="896" s="18" customFormat="1" ht="15.75" customHeight="1" x14ac:dyDescent="0.2"/>
    <row r="897" s="18" customFormat="1" ht="15.75" customHeight="1" x14ac:dyDescent="0.2"/>
    <row r="898" s="18" customFormat="1" ht="15.75" customHeight="1" x14ac:dyDescent="0.2"/>
    <row r="899" s="18" customFormat="1" ht="15.75" customHeight="1" x14ac:dyDescent="0.2"/>
    <row r="900" s="18" customFormat="1" ht="15.75" customHeight="1" x14ac:dyDescent="0.2"/>
    <row r="901" s="18" customFormat="1" ht="15.75" customHeight="1" x14ac:dyDescent="0.2"/>
    <row r="902" s="18" customFormat="1" ht="15.75" customHeight="1" x14ac:dyDescent="0.2"/>
    <row r="903" s="18" customFormat="1" ht="15.75" customHeight="1" x14ac:dyDescent="0.2"/>
    <row r="904" s="18" customFormat="1" ht="15.75" customHeight="1" x14ac:dyDescent="0.2"/>
    <row r="905" s="18" customFormat="1" ht="15.75" customHeight="1" x14ac:dyDescent="0.2"/>
    <row r="906" s="18" customFormat="1" ht="15.75" customHeight="1" x14ac:dyDescent="0.2"/>
    <row r="907" s="18" customFormat="1" ht="15.75" customHeight="1" x14ac:dyDescent="0.2"/>
    <row r="908" s="18" customFormat="1" ht="15.75" customHeight="1" x14ac:dyDescent="0.2"/>
    <row r="909" s="18" customFormat="1" ht="15.75" customHeight="1" x14ac:dyDescent="0.2"/>
    <row r="910" s="18" customFormat="1" ht="15.75" customHeight="1" x14ac:dyDescent="0.2"/>
    <row r="911" s="18" customFormat="1" ht="15.75" customHeight="1" x14ac:dyDescent="0.2"/>
    <row r="912" s="18" customFormat="1" ht="15.75" customHeight="1" x14ac:dyDescent="0.2"/>
    <row r="913" s="18" customFormat="1" ht="15.75" customHeight="1" x14ac:dyDescent="0.2"/>
    <row r="914" s="18" customFormat="1" ht="15.75" customHeight="1" x14ac:dyDescent="0.2"/>
    <row r="915" s="18" customFormat="1" ht="15.75" customHeight="1" x14ac:dyDescent="0.2"/>
    <row r="916" s="18" customFormat="1" ht="15.75" customHeight="1" x14ac:dyDescent="0.2"/>
    <row r="917" s="18" customFormat="1" ht="15.75" customHeight="1" x14ac:dyDescent="0.2"/>
    <row r="918" s="18" customFormat="1" ht="15.75" customHeight="1" x14ac:dyDescent="0.2"/>
    <row r="919" s="18" customFormat="1" ht="15.75" customHeight="1" x14ac:dyDescent="0.2"/>
    <row r="920" s="18" customFormat="1" ht="15.75" customHeight="1" x14ac:dyDescent="0.2"/>
    <row r="921" s="18" customFormat="1" ht="15.75" customHeight="1" x14ac:dyDescent="0.2"/>
    <row r="922" s="18" customFormat="1" ht="15.75" customHeight="1" x14ac:dyDescent="0.2"/>
    <row r="923" s="18" customFormat="1" ht="15.75" customHeight="1" x14ac:dyDescent="0.2"/>
    <row r="924" s="18" customFormat="1" ht="15.75" customHeight="1" x14ac:dyDescent="0.2"/>
    <row r="925" s="18" customFormat="1" ht="15.75" customHeight="1" x14ac:dyDescent="0.2"/>
    <row r="926" s="18" customFormat="1" ht="15.75" customHeight="1" x14ac:dyDescent="0.2"/>
    <row r="927" s="18" customFormat="1" ht="15.75" customHeight="1" x14ac:dyDescent="0.2"/>
    <row r="928" s="18" customFormat="1" ht="15.75" customHeight="1" x14ac:dyDescent="0.2"/>
    <row r="929" s="18" customFormat="1" ht="15.75" customHeight="1" x14ac:dyDescent="0.2"/>
    <row r="930" s="18" customFormat="1" ht="15.75" customHeight="1" x14ac:dyDescent="0.2"/>
    <row r="931" s="18" customFormat="1" ht="15.75" customHeight="1" x14ac:dyDescent="0.2"/>
    <row r="932" s="18" customFormat="1" ht="15.75" customHeight="1" x14ac:dyDescent="0.2"/>
    <row r="933" s="18" customFormat="1" ht="15.75" customHeight="1" x14ac:dyDescent="0.2"/>
    <row r="934" s="18" customFormat="1" ht="15.75" customHeight="1" x14ac:dyDescent="0.2"/>
    <row r="935" s="18" customFormat="1" ht="15.75" customHeight="1" x14ac:dyDescent="0.2"/>
    <row r="936" s="18" customFormat="1" ht="15.75" customHeight="1" x14ac:dyDescent="0.2"/>
    <row r="937" s="18" customFormat="1" ht="15.75" customHeight="1" x14ac:dyDescent="0.2"/>
    <row r="938" s="18" customFormat="1" ht="15.75" customHeight="1" x14ac:dyDescent="0.2"/>
    <row r="939" s="18" customFormat="1" ht="15.75" customHeight="1" x14ac:dyDescent="0.2"/>
    <row r="940" s="18" customFormat="1" ht="15.75" customHeight="1" x14ac:dyDescent="0.2"/>
    <row r="941" s="18" customFormat="1" ht="15.75" customHeight="1" x14ac:dyDescent="0.2"/>
    <row r="942" s="18" customFormat="1" ht="15.75" customHeight="1" x14ac:dyDescent="0.2"/>
    <row r="943" s="18" customFormat="1" ht="15.75" customHeight="1" x14ac:dyDescent="0.2"/>
    <row r="944" s="18" customFormat="1" ht="15.75" customHeight="1" x14ac:dyDescent="0.2"/>
    <row r="945" s="18" customFormat="1" ht="15.75" customHeight="1" x14ac:dyDescent="0.2"/>
    <row r="946" s="18" customFormat="1" ht="15.75" customHeight="1" x14ac:dyDescent="0.2"/>
    <row r="947" s="18" customFormat="1" ht="15.75" customHeight="1" x14ac:dyDescent="0.2"/>
    <row r="948" s="18" customFormat="1" ht="15.75" customHeight="1" x14ac:dyDescent="0.2"/>
    <row r="949" s="18" customFormat="1" ht="15.75" customHeight="1" x14ac:dyDescent="0.2"/>
    <row r="950" s="18" customFormat="1" ht="15.75" customHeight="1" x14ac:dyDescent="0.2"/>
    <row r="951" s="18" customFormat="1" ht="15.75" customHeight="1" x14ac:dyDescent="0.2"/>
    <row r="952" s="18" customFormat="1" ht="15.75" customHeight="1" x14ac:dyDescent="0.2"/>
    <row r="953" s="18" customFormat="1" ht="15.75" customHeight="1" x14ac:dyDescent="0.2"/>
    <row r="954" s="18" customFormat="1" ht="15.75" customHeight="1" x14ac:dyDescent="0.2"/>
    <row r="955" s="18" customFormat="1" ht="15.75" customHeight="1" x14ac:dyDescent="0.2"/>
    <row r="956" s="18" customFormat="1" ht="15.75" customHeight="1" x14ac:dyDescent="0.2"/>
    <row r="957" s="18" customFormat="1" ht="15.75" customHeight="1" x14ac:dyDescent="0.2"/>
    <row r="958" s="18" customFormat="1" ht="15.75" customHeight="1" x14ac:dyDescent="0.2"/>
    <row r="959" s="18" customFormat="1" ht="15.75" customHeight="1" x14ac:dyDescent="0.2"/>
    <row r="960" s="18" customFormat="1" ht="15.75" customHeight="1" x14ac:dyDescent="0.2"/>
    <row r="961" s="18" customFormat="1" ht="15.75" customHeight="1" x14ac:dyDescent="0.2"/>
    <row r="962" s="18" customFormat="1" ht="15.75" customHeight="1" x14ac:dyDescent="0.2"/>
    <row r="963" s="18" customFormat="1" ht="15.75" customHeight="1" x14ac:dyDescent="0.2"/>
    <row r="964" s="18" customFormat="1" ht="15.75" customHeight="1" x14ac:dyDescent="0.2"/>
    <row r="965" s="18" customFormat="1" ht="15.75" customHeight="1" x14ac:dyDescent="0.2"/>
    <row r="966" s="18" customFormat="1" ht="15.75" customHeight="1" x14ac:dyDescent="0.2"/>
    <row r="967" s="18" customFormat="1" ht="15.75" customHeight="1" x14ac:dyDescent="0.2"/>
    <row r="968" s="18" customFormat="1" ht="15.75" customHeight="1" x14ac:dyDescent="0.2"/>
    <row r="969" s="18" customFormat="1" ht="15.75" customHeight="1" x14ac:dyDescent="0.2"/>
    <row r="970" s="18" customFormat="1" ht="15.75" customHeight="1" x14ac:dyDescent="0.2"/>
    <row r="971" s="18" customFormat="1" ht="15.75" customHeight="1" x14ac:dyDescent="0.2"/>
    <row r="972" s="18" customFormat="1" ht="15.75" customHeight="1" x14ac:dyDescent="0.2"/>
    <row r="973" s="18" customFormat="1" ht="15.75" customHeight="1" x14ac:dyDescent="0.2"/>
    <row r="974" s="18" customFormat="1" ht="15.75" customHeight="1" x14ac:dyDescent="0.2"/>
    <row r="975" s="18" customFormat="1" ht="15.75" customHeight="1" x14ac:dyDescent="0.2"/>
    <row r="976" s="18" customFormat="1" ht="15.75" customHeight="1" x14ac:dyDescent="0.2"/>
    <row r="977" s="18" customFormat="1" ht="15.75" customHeight="1" x14ac:dyDescent="0.2"/>
    <row r="978" s="18" customFormat="1" ht="15.75" customHeight="1" x14ac:dyDescent="0.2"/>
    <row r="979" s="18" customFormat="1" ht="15.75" customHeight="1" x14ac:dyDescent="0.2"/>
    <row r="980" s="18" customFormat="1" ht="15.75" customHeight="1" x14ac:dyDescent="0.2"/>
    <row r="981" s="18" customFormat="1" ht="15.75" customHeight="1" x14ac:dyDescent="0.2"/>
    <row r="982" s="18" customFormat="1" ht="15.75" customHeight="1" x14ac:dyDescent="0.2"/>
    <row r="983" s="18" customFormat="1" ht="15.75" customHeight="1" x14ac:dyDescent="0.2"/>
    <row r="984" s="18" customFormat="1" ht="15.75" customHeight="1" x14ac:dyDescent="0.2"/>
    <row r="985" s="18" customFormat="1" ht="15.75" customHeight="1" x14ac:dyDescent="0.2"/>
    <row r="986" s="18" customFormat="1" ht="15.75" customHeight="1" x14ac:dyDescent="0.2"/>
    <row r="987" s="18" customFormat="1" ht="15.75" customHeight="1" x14ac:dyDescent="0.2"/>
    <row r="988" s="18" customFormat="1" ht="15.75" customHeight="1" x14ac:dyDescent="0.2"/>
    <row r="989" s="18" customFormat="1" ht="15.75" customHeight="1" x14ac:dyDescent="0.2"/>
    <row r="990" s="18" customFormat="1" ht="15.75" customHeight="1" x14ac:dyDescent="0.2"/>
    <row r="991" s="18" customFormat="1" ht="15.75" customHeight="1" x14ac:dyDescent="0.2"/>
    <row r="992" s="18" customFormat="1" ht="15.75" customHeight="1" x14ac:dyDescent="0.2"/>
    <row r="993" s="18" customFormat="1" ht="15.75" customHeight="1" x14ac:dyDescent="0.2"/>
  </sheetData>
  <mergeCells count="18">
    <mergeCell ref="B18:E18"/>
    <mergeCell ref="B19:E19"/>
    <mergeCell ref="B20:E20"/>
    <mergeCell ref="B21:E21"/>
    <mergeCell ref="B17:E17"/>
    <mergeCell ref="B14:E14"/>
    <mergeCell ref="B15:E15"/>
    <mergeCell ref="B16:E16"/>
    <mergeCell ref="B8:E8"/>
    <mergeCell ref="B9:E9"/>
    <mergeCell ref="B10:E10"/>
    <mergeCell ref="B11:E11"/>
    <mergeCell ref="B12:E12"/>
    <mergeCell ref="B4:E4"/>
    <mergeCell ref="B5:E5"/>
    <mergeCell ref="B6:E6"/>
    <mergeCell ref="B7:E7"/>
    <mergeCell ref="B13:E13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59130"/>
  </sheetPr>
  <dimension ref="A2:Z1000"/>
  <sheetViews>
    <sheetView showGridLines="0" workbookViewId="0">
      <selection activeCell="H17" sqref="A1:XFD1048576"/>
    </sheetView>
  </sheetViews>
  <sheetFormatPr baseColWidth="10" defaultColWidth="11.1640625" defaultRowHeight="16" customHeight="1" x14ac:dyDescent="0.2"/>
  <cols>
    <col min="1" max="1" width="5.83203125" style="237" customWidth="1"/>
    <col min="2" max="15" width="12.6640625" style="237" customWidth="1"/>
    <col min="16" max="16" width="2.6640625" style="237" customWidth="1"/>
    <col min="17" max="26" width="12.6640625" style="237" customWidth="1"/>
    <col min="27" max="16384" width="11.1640625" style="237"/>
  </cols>
  <sheetData>
    <row r="2" spans="1:26" ht="16" customHeight="1" x14ac:dyDescent="0.2">
      <c r="B2" s="68" t="s">
        <v>207</v>
      </c>
      <c r="C2" s="238"/>
      <c r="D2" s="238"/>
      <c r="E2" s="238"/>
    </row>
    <row r="3" spans="1:26" ht="16" customHeight="1" x14ac:dyDescent="0.2">
      <c r="B3" s="238"/>
      <c r="C3" s="238"/>
      <c r="D3" s="238"/>
      <c r="E3" s="238"/>
    </row>
    <row r="4" spans="1:26" ht="16" customHeight="1" x14ac:dyDescent="0.2">
      <c r="A4" s="239"/>
      <c r="B4" s="460" t="s">
        <v>103</v>
      </c>
      <c r="C4" s="461"/>
      <c r="D4" s="461"/>
      <c r="E4" s="462"/>
      <c r="F4" s="270">
        <f ca="1">DE_CF!F4</f>
        <v>2018</v>
      </c>
      <c r="G4" s="270">
        <f ca="1">DE_CF!G4</f>
        <v>2019</v>
      </c>
      <c r="H4" s="270">
        <f ca="1">DE_CF!H4</f>
        <v>2020</v>
      </c>
      <c r="I4" s="270">
        <f ca="1">DE_CF!I4</f>
        <v>2021</v>
      </c>
      <c r="J4" s="271">
        <f ca="1">DE_CF!J4</f>
        <v>2022</v>
      </c>
      <c r="K4" s="272">
        <f ca="1">DE_CF!K4</f>
        <v>2023</v>
      </c>
      <c r="L4" s="272">
        <f ca="1">DE_CF!L4</f>
        <v>2024</v>
      </c>
      <c r="M4" s="272">
        <f ca="1">DE_CF!M4</f>
        <v>2025</v>
      </c>
      <c r="N4" s="272">
        <f ca="1">DE_CF!N4</f>
        <v>2026</v>
      </c>
      <c r="O4" s="272">
        <f ca="1">DE_CF!O4</f>
        <v>2027</v>
      </c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</row>
    <row r="5" spans="1:26" ht="16" customHeight="1" x14ac:dyDescent="0.2">
      <c r="B5" s="463" t="str">
        <f>DE_CF!B5</f>
        <v>$ in millions unless otherwise noted</v>
      </c>
      <c r="C5" s="464"/>
      <c r="D5" s="464"/>
      <c r="E5" s="464"/>
      <c r="J5" s="240"/>
    </row>
    <row r="6" spans="1:26" ht="16" customHeight="1" x14ac:dyDescent="0.2">
      <c r="B6" s="464"/>
      <c r="C6" s="464"/>
      <c r="D6" s="464"/>
      <c r="E6" s="464"/>
      <c r="J6" s="240"/>
    </row>
    <row r="7" spans="1:26" ht="16" customHeight="1" x14ac:dyDescent="0.2">
      <c r="B7" s="465" t="str">
        <f>DE_BS!B8</f>
        <v>Accounts receivables</v>
      </c>
      <c r="C7" s="464"/>
      <c r="D7" s="464"/>
      <c r="E7" s="464"/>
      <c r="F7" s="241">
        <f>DE_BS!F8</f>
        <v>5195</v>
      </c>
      <c r="G7" s="241">
        <f>DE_BS!G8</f>
        <v>5385</v>
      </c>
      <c r="H7" s="241">
        <f>DE_BS!H8</f>
        <v>4333</v>
      </c>
      <c r="I7" s="241">
        <f>DE_BS!I8</f>
        <v>4291</v>
      </c>
      <c r="J7" s="242">
        <f>DE_BS!J8</f>
        <v>6457</v>
      </c>
      <c r="K7" s="241">
        <f t="shared" ref="K7:O7" ca="1" si="0">K24*K37/K36</f>
        <v>6790.0636180313422</v>
      </c>
      <c r="L7" s="241">
        <f t="shared" ca="1" si="0"/>
        <v>6692.9463747008867</v>
      </c>
      <c r="M7" s="241">
        <f t="shared" ca="1" si="0"/>
        <v>6589.0350357497318</v>
      </c>
      <c r="N7" s="241">
        <f t="shared" ca="1" si="0"/>
        <v>7198.8615927667024</v>
      </c>
      <c r="O7" s="241">
        <f t="shared" ca="1" si="0"/>
        <v>7921.769111608025</v>
      </c>
    </row>
    <row r="8" spans="1:26" ht="16" customHeight="1" x14ac:dyDescent="0.2">
      <c r="B8" s="465" t="str">
        <f>DE_BS!B9</f>
        <v>Other receivables</v>
      </c>
      <c r="C8" s="464"/>
      <c r="D8" s="464"/>
      <c r="E8" s="464"/>
      <c r="F8" s="241">
        <f>DE_BS!F9</f>
        <v>1736</v>
      </c>
      <c r="G8" s="241">
        <f>DE_BS!G9</f>
        <v>1487</v>
      </c>
      <c r="H8" s="241">
        <f>DE_BS!H9</f>
        <v>1220</v>
      </c>
      <c r="I8" s="241">
        <f>DE_BS!I9</f>
        <v>1765</v>
      </c>
      <c r="J8" s="242">
        <f>DE_BS!J9</f>
        <v>2492</v>
      </c>
      <c r="K8" s="241">
        <f t="shared" ref="K8:O8" ca="1" si="1">K28*K24</f>
        <v>2878.2346357704087</v>
      </c>
      <c r="L8" s="241">
        <f t="shared" ca="1" si="1"/>
        <v>2837.0676851777866</v>
      </c>
      <c r="M8" s="241">
        <f t="shared" ca="1" si="1"/>
        <v>2793.0207908270072</v>
      </c>
      <c r="N8" s="241">
        <f t="shared" ca="1" si="1"/>
        <v>3051.5196822891999</v>
      </c>
      <c r="O8" s="241">
        <f t="shared" ca="1" si="1"/>
        <v>3357.9523722072367</v>
      </c>
    </row>
    <row r="9" spans="1:26" ht="16" customHeight="1" x14ac:dyDescent="0.2">
      <c r="B9" s="465" t="str">
        <f>DE_BS!B10</f>
        <v>Inventory</v>
      </c>
      <c r="C9" s="464"/>
      <c r="D9" s="464"/>
      <c r="E9" s="464"/>
      <c r="F9" s="241">
        <f>DE_BS!F10</f>
        <v>6149</v>
      </c>
      <c r="G9" s="241">
        <f>DE_BS!G10</f>
        <v>5975</v>
      </c>
      <c r="H9" s="241">
        <f>DE_BS!H10</f>
        <v>4999</v>
      </c>
      <c r="I9" s="241">
        <f>DE_BS!I10</f>
        <v>6781</v>
      </c>
      <c r="J9" s="242">
        <f>DE_BS!J10</f>
        <v>8495</v>
      </c>
      <c r="K9" s="241">
        <f t="shared" ref="K9:O9" ca="1" si="2">K25*K38/K36</f>
        <v>9594.1050729191265</v>
      </c>
      <c r="L9" s="241">
        <f t="shared" ca="1" si="2"/>
        <v>9716.185386013507</v>
      </c>
      <c r="M9" s="241">
        <f t="shared" ca="1" si="2"/>
        <v>9629.1561296315413</v>
      </c>
      <c r="N9" s="241">
        <f t="shared" ca="1" si="2"/>
        <v>10450.625163824008</v>
      </c>
      <c r="O9" s="241">
        <f t="shared" ca="1" si="2"/>
        <v>11423.345968907672</v>
      </c>
    </row>
    <row r="10" spans="1:26" ht="16" customHeight="1" x14ac:dyDescent="0.2">
      <c r="B10" s="465" t="str">
        <f>DE_BS!B11</f>
        <v>Prepaid expense</v>
      </c>
      <c r="C10" s="464"/>
      <c r="D10" s="464"/>
      <c r="E10" s="464"/>
      <c r="F10" s="241">
        <f>DE_BS!F11</f>
        <v>0</v>
      </c>
      <c r="G10" s="241">
        <f>DE_BS!G11</f>
        <v>0</v>
      </c>
      <c r="H10" s="241">
        <f>DE_BS!H11</f>
        <v>0</v>
      </c>
      <c r="I10" s="241">
        <f>DE_BS!I11</f>
        <v>193</v>
      </c>
      <c r="J10" s="242">
        <f>DE_BS!J11</f>
        <v>185</v>
      </c>
      <c r="K10" s="241">
        <f t="shared" ref="K10:O10" ca="1" si="3">K27*K24</f>
        <v>213.67311702147896</v>
      </c>
      <c r="L10" s="241">
        <f t="shared" ca="1" si="3"/>
        <v>210.61698304891274</v>
      </c>
      <c r="M10" s="241">
        <f t="shared" ca="1" si="3"/>
        <v>207.34704907824894</v>
      </c>
      <c r="N10" s="241">
        <f t="shared" ca="1" si="3"/>
        <v>226.53737609289806</v>
      </c>
      <c r="O10" s="241">
        <f t="shared" ca="1" si="3"/>
        <v>249.28619135567368</v>
      </c>
    </row>
    <row r="11" spans="1:26" ht="16" customHeight="1" x14ac:dyDescent="0.2">
      <c r="B11" s="465" t="str">
        <f>DE_BS!B12</f>
        <v>Other current assets</v>
      </c>
      <c r="C11" s="464"/>
      <c r="D11" s="464"/>
      <c r="E11" s="464"/>
      <c r="F11" s="241">
        <f>DE_BS!F12</f>
        <v>32292</v>
      </c>
      <c r="G11" s="241">
        <f>DE_BS!G12</f>
        <v>34830</v>
      </c>
      <c r="H11" s="241">
        <f>DE_BS!H12</f>
        <v>36031</v>
      </c>
      <c r="I11" s="241">
        <f>DE_BS!I12</f>
        <v>40073</v>
      </c>
      <c r="J11" s="242">
        <f>DE_BS!J12</f>
        <v>44444</v>
      </c>
      <c r="K11" s="241">
        <f t="shared" ref="K11:O11" ca="1" si="4">K29*K24</f>
        <v>51332.367637311414</v>
      </c>
      <c r="L11" s="241">
        <f t="shared" ca="1" si="4"/>
        <v>50598.168619599339</v>
      </c>
      <c r="M11" s="241">
        <f t="shared" ca="1" si="4"/>
        <v>49812.606752614578</v>
      </c>
      <c r="N11" s="241">
        <f t="shared" ca="1" si="4"/>
        <v>54422.84942201493</v>
      </c>
      <c r="O11" s="241">
        <f t="shared" ca="1" si="4"/>
        <v>59887.975614116549</v>
      </c>
    </row>
    <row r="12" spans="1:26" ht="16" customHeight="1" x14ac:dyDescent="0.2">
      <c r="B12" s="466" t="s">
        <v>127</v>
      </c>
      <c r="C12" s="467"/>
      <c r="D12" s="467"/>
      <c r="E12" s="468"/>
      <c r="F12" s="243">
        <f t="shared" ref="F12:O12" si="5">SUM(F7:F11)</f>
        <v>45372</v>
      </c>
      <c r="G12" s="243">
        <f t="shared" si="5"/>
        <v>47677</v>
      </c>
      <c r="H12" s="243">
        <f t="shared" si="5"/>
        <v>46583</v>
      </c>
      <c r="I12" s="243">
        <f t="shared" si="5"/>
        <v>53103</v>
      </c>
      <c r="J12" s="244">
        <f t="shared" si="5"/>
        <v>62073</v>
      </c>
      <c r="K12" s="243">
        <f t="shared" ca="1" si="5"/>
        <v>70808.444081053778</v>
      </c>
      <c r="L12" s="243">
        <f t="shared" ca="1" si="5"/>
        <v>70054.985048540431</v>
      </c>
      <c r="M12" s="243">
        <f t="shared" ca="1" si="5"/>
        <v>69031.165757901108</v>
      </c>
      <c r="N12" s="243">
        <f t="shared" ca="1" si="5"/>
        <v>75350.393236987744</v>
      </c>
      <c r="O12" s="243">
        <f t="shared" ca="1" si="5"/>
        <v>82840.329258195154</v>
      </c>
    </row>
    <row r="13" spans="1:26" ht="16" customHeight="1" x14ac:dyDescent="0.2">
      <c r="B13" s="465" t="str">
        <f>DE_BS!B25</f>
        <v>Accounts payable</v>
      </c>
      <c r="C13" s="464"/>
      <c r="D13" s="464"/>
      <c r="E13" s="464"/>
      <c r="F13" s="241">
        <f>DE_BS!F25</f>
        <v>9712</v>
      </c>
      <c r="G13" s="241">
        <f>DE_BS!G25</f>
        <v>7885</v>
      </c>
      <c r="H13" s="241">
        <f>DE_BS!H25</f>
        <v>7993</v>
      </c>
      <c r="I13" s="241">
        <f>DE_BS!I25</f>
        <v>3475</v>
      </c>
      <c r="J13" s="242">
        <f>DE_BS!J25</f>
        <v>4119</v>
      </c>
      <c r="K13" s="241">
        <f t="shared" ref="K13:O13" ca="1" si="6">K26*K39/K36</f>
        <v>4660.5523806635265</v>
      </c>
      <c r="L13" s="241">
        <f t="shared" ca="1" si="6"/>
        <v>4618.0809954514507</v>
      </c>
      <c r="M13" s="241">
        <f t="shared" ca="1" si="6"/>
        <v>4555.3533794629684</v>
      </c>
      <c r="N13" s="241">
        <f t="shared" ca="1" si="6"/>
        <v>5038.0365996215387</v>
      </c>
      <c r="O13" s="241">
        <f t="shared" ca="1" si="6"/>
        <v>5514.6466765378827</v>
      </c>
    </row>
    <row r="14" spans="1:26" ht="16" customHeight="1" x14ac:dyDescent="0.2">
      <c r="B14" s="465" t="str">
        <f>DE_BS!B26</f>
        <v>Accrued expense</v>
      </c>
      <c r="C14" s="464"/>
      <c r="D14" s="464"/>
      <c r="E14" s="464"/>
      <c r="F14" s="241">
        <f>DE_BS!F26</f>
        <v>0</v>
      </c>
      <c r="G14" s="241">
        <f>DE_BS!G26</f>
        <v>590</v>
      </c>
      <c r="H14" s="241">
        <f>DE_BS!H26</f>
        <v>609</v>
      </c>
      <c r="I14" s="241">
        <f>DE_BS!I26</f>
        <v>4593</v>
      </c>
      <c r="J14" s="242">
        <f>DE_BS!J26</f>
        <v>5460</v>
      </c>
      <c r="K14" s="241">
        <f t="shared" ref="K14:O14" ca="1" si="7">K30*K24</f>
        <v>6306.2444266879747</v>
      </c>
      <c r="L14" s="241">
        <f t="shared" ca="1" si="7"/>
        <v>6216.0471753895335</v>
      </c>
      <c r="M14" s="241">
        <f t="shared" ca="1" si="7"/>
        <v>6119.5399349580503</v>
      </c>
      <c r="N14" s="241">
        <f t="shared" ca="1" si="7"/>
        <v>6685.9139106336406</v>
      </c>
      <c r="O14" s="241">
        <f t="shared" ca="1" si="7"/>
        <v>7357.3113773079913</v>
      </c>
    </row>
    <row r="15" spans="1:26" ht="16" customHeight="1" x14ac:dyDescent="0.2">
      <c r="B15" s="465" t="str">
        <f>DE_BS!B30</f>
        <v>Current income taxes payable</v>
      </c>
      <c r="C15" s="464"/>
      <c r="D15" s="464"/>
      <c r="E15" s="464"/>
      <c r="F15" s="241">
        <f>DE_BS!F30</f>
        <v>0</v>
      </c>
      <c r="G15" s="241">
        <f>DE_BS!G30</f>
        <v>0</v>
      </c>
      <c r="H15" s="241">
        <f>DE_BS!H30</f>
        <v>0</v>
      </c>
      <c r="I15" s="241">
        <f>DE_BS!I30</f>
        <v>1075</v>
      </c>
      <c r="J15" s="242">
        <f>DE_BS!J30</f>
        <v>1265</v>
      </c>
      <c r="K15" s="241">
        <f t="shared" ref="K15:O15" ca="1" si="8">K31*K24</f>
        <v>1461.062124498221</v>
      </c>
      <c r="L15" s="241">
        <f t="shared" ca="1" si="8"/>
        <v>1440.164775983106</v>
      </c>
      <c r="M15" s="241">
        <f t="shared" ca="1" si="8"/>
        <v>1417.8054977512697</v>
      </c>
      <c r="N15" s="241">
        <f t="shared" ca="1" si="8"/>
        <v>1549.0258419325191</v>
      </c>
      <c r="O15" s="241">
        <f t="shared" ca="1" si="8"/>
        <v>1704.5785517023091</v>
      </c>
    </row>
    <row r="16" spans="1:26" ht="16" customHeight="1" x14ac:dyDescent="0.2">
      <c r="B16" s="465" t="str">
        <f>DE_BS!B31</f>
        <v>Unearned revenue, current</v>
      </c>
      <c r="C16" s="464"/>
      <c r="D16" s="464"/>
      <c r="E16" s="464"/>
      <c r="F16" s="241">
        <f>DE_BS!F31</f>
        <v>0</v>
      </c>
      <c r="G16" s="241">
        <f>DE_BS!G31</f>
        <v>1010</v>
      </c>
      <c r="H16" s="241">
        <f>DE_BS!H31</f>
        <v>1090</v>
      </c>
      <c r="I16" s="241">
        <f>DE_BS!I31</f>
        <v>991</v>
      </c>
      <c r="J16" s="242">
        <f>DE_BS!J31</f>
        <v>956</v>
      </c>
      <c r="K16" s="241">
        <f t="shared" ref="K16:O16" ca="1" si="9">K32*K24</f>
        <v>1104.1702695812642</v>
      </c>
      <c r="L16" s="241">
        <f t="shared" ca="1" si="9"/>
        <v>1088.3774907824895</v>
      </c>
      <c r="M16" s="241">
        <f t="shared" ca="1" si="9"/>
        <v>1071.4798860475998</v>
      </c>
      <c r="N16" s="241">
        <f t="shared" ca="1" si="9"/>
        <v>1170.6471975395166</v>
      </c>
      <c r="O16" s="241">
        <f t="shared" ca="1" si="9"/>
        <v>1288.2032374920218</v>
      </c>
    </row>
    <row r="17" spans="1:26" ht="16" customHeight="1" x14ac:dyDescent="0.2">
      <c r="B17" s="465" t="str">
        <f>DE_BS!B32</f>
        <v>Other current liabilities</v>
      </c>
      <c r="C17" s="464"/>
      <c r="D17" s="464"/>
      <c r="E17" s="464"/>
      <c r="F17" s="241">
        <f>DE_BS!F32</f>
        <v>13559</v>
      </c>
      <c r="G17" s="241">
        <f>DE_BS!G32</f>
        <v>14145</v>
      </c>
      <c r="H17" s="241">
        <f>DE_BS!H32</f>
        <v>12972</v>
      </c>
      <c r="I17" s="241">
        <f>DE_BS!I32</f>
        <v>15806</v>
      </c>
      <c r="J17" s="242">
        <f>DE_BS!J32</f>
        <v>18870</v>
      </c>
      <c r="K17" s="241">
        <f t="shared" ref="K17:O17" ca="1" si="10">K33*K24</f>
        <v>21794.657936190855</v>
      </c>
      <c r="L17" s="241">
        <f t="shared" ca="1" si="10"/>
        <v>21482.932270989098</v>
      </c>
      <c r="M17" s="241">
        <f t="shared" ca="1" si="10"/>
        <v>21149.399005981391</v>
      </c>
      <c r="N17" s="241">
        <f t="shared" ca="1" si="10"/>
        <v>23106.812361475604</v>
      </c>
      <c r="O17" s="241">
        <f t="shared" ca="1" si="10"/>
        <v>25427.191518278716</v>
      </c>
    </row>
    <row r="18" spans="1:26" ht="16" customHeight="1" x14ac:dyDescent="0.2">
      <c r="B18" s="466" t="str">
        <f>DE_BS!B33</f>
        <v>Total Current Liabilities</v>
      </c>
      <c r="C18" s="467"/>
      <c r="D18" s="467"/>
      <c r="E18" s="468"/>
      <c r="F18" s="243">
        <f t="shared" ref="F18:O18" si="11">SUM(F13:F17)</f>
        <v>23271</v>
      </c>
      <c r="G18" s="243">
        <f t="shared" si="11"/>
        <v>23630</v>
      </c>
      <c r="H18" s="243">
        <f t="shared" si="11"/>
        <v>22664</v>
      </c>
      <c r="I18" s="243">
        <f t="shared" si="11"/>
        <v>25940</v>
      </c>
      <c r="J18" s="244">
        <f t="shared" si="11"/>
        <v>30670</v>
      </c>
      <c r="K18" s="243">
        <f t="shared" ca="1" si="11"/>
        <v>35326.687137621841</v>
      </c>
      <c r="L18" s="243">
        <f t="shared" ca="1" si="11"/>
        <v>34845.602708595681</v>
      </c>
      <c r="M18" s="243">
        <f t="shared" ca="1" si="11"/>
        <v>34313.577704201278</v>
      </c>
      <c r="N18" s="243">
        <f t="shared" ca="1" si="11"/>
        <v>37550.435911202818</v>
      </c>
      <c r="O18" s="243">
        <f t="shared" ca="1" si="11"/>
        <v>41291.931361318922</v>
      </c>
    </row>
    <row r="19" spans="1:26" ht="16" customHeight="1" x14ac:dyDescent="0.2">
      <c r="B19" s="465"/>
      <c r="C19" s="464"/>
      <c r="D19" s="464"/>
      <c r="E19" s="464"/>
      <c r="F19" s="241"/>
      <c r="G19" s="241"/>
      <c r="H19" s="241"/>
      <c r="I19" s="241"/>
      <c r="J19" s="242"/>
      <c r="K19" s="241"/>
      <c r="L19" s="241"/>
      <c r="M19" s="241"/>
      <c r="N19" s="241"/>
      <c r="O19" s="241"/>
    </row>
    <row r="20" spans="1:26" ht="16" customHeight="1" x14ac:dyDescent="0.2">
      <c r="A20" s="245"/>
      <c r="B20" s="460" t="s">
        <v>207</v>
      </c>
      <c r="C20" s="461"/>
      <c r="D20" s="461"/>
      <c r="E20" s="462"/>
      <c r="F20" s="268">
        <f t="shared" ref="F20:O20" si="12">F12-F18</f>
        <v>22101</v>
      </c>
      <c r="G20" s="268">
        <f t="shared" si="12"/>
        <v>24047</v>
      </c>
      <c r="H20" s="268">
        <f t="shared" si="12"/>
        <v>23919</v>
      </c>
      <c r="I20" s="268">
        <f t="shared" si="12"/>
        <v>27163</v>
      </c>
      <c r="J20" s="269">
        <f t="shared" si="12"/>
        <v>31403</v>
      </c>
      <c r="K20" s="268">
        <f t="shared" ca="1" si="12"/>
        <v>35481.756943431938</v>
      </c>
      <c r="L20" s="268">
        <f t="shared" ca="1" si="12"/>
        <v>35209.38233994475</v>
      </c>
      <c r="M20" s="268">
        <f t="shared" ca="1" si="12"/>
        <v>34717.58805369983</v>
      </c>
      <c r="N20" s="268">
        <f t="shared" ca="1" si="12"/>
        <v>37799.957325784926</v>
      </c>
      <c r="O20" s="268">
        <f t="shared" ca="1" si="12"/>
        <v>41548.397896876231</v>
      </c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</row>
    <row r="21" spans="1:26" ht="16" customHeight="1" x14ac:dyDescent="0.2">
      <c r="B21" s="469" t="s">
        <v>208</v>
      </c>
      <c r="C21" s="470"/>
      <c r="D21" s="470"/>
      <c r="E21" s="470"/>
      <c r="F21" s="241"/>
      <c r="G21" s="241">
        <f t="shared" ref="G21:O21" si="13">F20-G20</f>
        <v>-1946</v>
      </c>
      <c r="H21" s="241">
        <f t="shared" si="13"/>
        <v>128</v>
      </c>
      <c r="I21" s="241">
        <f t="shared" si="13"/>
        <v>-3244</v>
      </c>
      <c r="J21" s="246">
        <f t="shared" si="13"/>
        <v>-4240</v>
      </c>
      <c r="K21" s="241">
        <f t="shared" ca="1" si="13"/>
        <v>-4078.7569434319375</v>
      </c>
      <c r="L21" s="241">
        <f t="shared" ca="1" si="13"/>
        <v>272.37460348718741</v>
      </c>
      <c r="M21" s="241">
        <f t="shared" ca="1" si="13"/>
        <v>491.79428624491993</v>
      </c>
      <c r="N21" s="241">
        <f t="shared" ca="1" si="13"/>
        <v>-3082.3692720850959</v>
      </c>
      <c r="O21" s="241">
        <f t="shared" ca="1" si="13"/>
        <v>-3748.4405710913052</v>
      </c>
    </row>
    <row r="22" spans="1:26" ht="16" customHeight="1" x14ac:dyDescent="0.2">
      <c r="B22" s="465"/>
      <c r="C22" s="464"/>
      <c r="D22" s="464"/>
      <c r="E22" s="464"/>
      <c r="F22" s="241"/>
      <c r="G22" s="241"/>
      <c r="H22" s="241"/>
      <c r="I22" s="241"/>
      <c r="J22" s="242"/>
      <c r="K22" s="241"/>
      <c r="L22" s="241"/>
      <c r="M22" s="241"/>
      <c r="N22" s="241"/>
      <c r="O22" s="241"/>
    </row>
    <row r="23" spans="1:26" ht="16" customHeight="1" x14ac:dyDescent="0.2">
      <c r="B23" s="471" t="s">
        <v>209</v>
      </c>
      <c r="C23" s="461"/>
      <c r="D23" s="461"/>
      <c r="E23" s="462"/>
      <c r="F23" s="268"/>
      <c r="G23" s="268"/>
      <c r="H23" s="268"/>
      <c r="I23" s="268"/>
      <c r="J23" s="269"/>
      <c r="K23" s="268"/>
      <c r="L23" s="268"/>
      <c r="M23" s="268"/>
      <c r="N23" s="268"/>
      <c r="O23" s="268"/>
    </row>
    <row r="24" spans="1:26" ht="16" customHeight="1" x14ac:dyDescent="0.2">
      <c r="B24" s="465" t="s">
        <v>4</v>
      </c>
      <c r="C24" s="464"/>
      <c r="D24" s="464"/>
      <c r="E24" s="464"/>
      <c r="F24" s="241">
        <f>DE_IS!F7</f>
        <v>37318</v>
      </c>
      <c r="G24" s="241">
        <f>DE_IS!G7</f>
        <v>39233</v>
      </c>
      <c r="H24" s="241">
        <f>DE_IS!H7</f>
        <v>35514</v>
      </c>
      <c r="I24" s="241">
        <f>DE_IS!I7</f>
        <v>43983</v>
      </c>
      <c r="J24" s="242">
        <f>DE_IS!J7</f>
        <v>52563</v>
      </c>
      <c r="K24" s="241">
        <f ca="1">DE_IS!K7</f>
        <v>60709.729999999996</v>
      </c>
      <c r="L24" s="241">
        <f ca="1">DE_IS!L7</f>
        <v>59841.408000000003</v>
      </c>
      <c r="M24" s="241">
        <f ca="1">DE_IS!M7</f>
        <v>58912.340219999998</v>
      </c>
      <c r="N24" s="241">
        <f ca="1">DE_IS!N7</f>
        <v>64364.778916600008</v>
      </c>
      <c r="O24" s="241">
        <f ca="1">DE_IS!O7</f>
        <v>70828.270682315007</v>
      </c>
    </row>
    <row r="25" spans="1:26" ht="16" customHeight="1" x14ac:dyDescent="0.2">
      <c r="B25" s="465" t="s">
        <v>105</v>
      </c>
      <c r="C25" s="464"/>
      <c r="D25" s="464"/>
      <c r="E25" s="464"/>
      <c r="F25" s="241">
        <f>(DE_IS!F8)*-1</f>
        <v>28333</v>
      </c>
      <c r="G25" s="241">
        <f>(DE_IS!G8)*-1</f>
        <v>30055</v>
      </c>
      <c r="H25" s="241">
        <f>(DE_IS!H8)*-1</f>
        <v>26580</v>
      </c>
      <c r="I25" s="241">
        <f>(DE_IS!I8)*-1</f>
        <v>31768</v>
      </c>
      <c r="J25" s="242">
        <f>(DE_IS!J8)*-1</f>
        <v>38077</v>
      </c>
      <c r="K25" s="241">
        <f ca="1">-DE_IS!K8</f>
        <v>44282.096092307322</v>
      </c>
      <c r="L25" s="241">
        <f ca="1">-DE_IS!L8</f>
        <v>44845.564192180813</v>
      </c>
      <c r="M25" s="241">
        <f ca="1">-DE_IS!M8</f>
        <v>44443.876086343167</v>
      </c>
      <c r="N25" s="241">
        <f ca="1">-DE_IS!N8</f>
        <v>48235.409578262457</v>
      </c>
      <c r="O25" s="241">
        <f ca="1">-DE_IS!O8</f>
        <v>52725.053566348935</v>
      </c>
    </row>
    <row r="26" spans="1:26" ht="16" customHeight="1" x14ac:dyDescent="0.2">
      <c r="B26" s="465" t="s">
        <v>210</v>
      </c>
      <c r="C26" s="464"/>
      <c r="D26" s="464"/>
      <c r="E26" s="464"/>
      <c r="F26" s="241">
        <f t="shared" ref="F26:O26" si="14">F9+F25-E9</f>
        <v>34482</v>
      </c>
      <c r="G26" s="241">
        <f t="shared" si="14"/>
        <v>29881</v>
      </c>
      <c r="H26" s="241">
        <f t="shared" si="14"/>
        <v>25604</v>
      </c>
      <c r="I26" s="241">
        <f t="shared" si="14"/>
        <v>33550</v>
      </c>
      <c r="J26" s="247">
        <f t="shared" si="14"/>
        <v>39791</v>
      </c>
      <c r="K26" s="241">
        <f t="shared" ca="1" si="14"/>
        <v>45381.201165226448</v>
      </c>
      <c r="L26" s="241">
        <f t="shared" ca="1" si="14"/>
        <v>44967.644505275195</v>
      </c>
      <c r="M26" s="241">
        <f t="shared" ca="1" si="14"/>
        <v>44356.8468299612</v>
      </c>
      <c r="N26" s="241">
        <f t="shared" ca="1" si="14"/>
        <v>49056.878612454922</v>
      </c>
      <c r="O26" s="241">
        <f t="shared" ca="1" si="14"/>
        <v>53697.774371432599</v>
      </c>
    </row>
    <row r="27" spans="1:26" ht="16" customHeight="1" x14ac:dyDescent="0.2">
      <c r="B27" s="472" t="s">
        <v>211</v>
      </c>
      <c r="C27" s="470"/>
      <c r="D27" s="470"/>
      <c r="E27" s="470"/>
      <c r="F27" s="248">
        <f>DE_BS!F11/DE_IS!F7</f>
        <v>0</v>
      </c>
      <c r="G27" s="248">
        <f>DE_BS!G11/DE_IS!G7</f>
        <v>0</v>
      </c>
      <c r="H27" s="248">
        <f>DE_BS!H11/DE_IS!H7</f>
        <v>0</v>
      </c>
      <c r="I27" s="248">
        <f>DE_BS!I11/DE_IS!I7</f>
        <v>4.3880590228042651E-3</v>
      </c>
      <c r="J27" s="249">
        <f>DE_BS!J11/DE_IS!J7</f>
        <v>3.5195860205848219E-3</v>
      </c>
      <c r="K27" s="248">
        <f t="shared" ref="K27:O27" si="15">J27</f>
        <v>3.5195860205848219E-3</v>
      </c>
      <c r="L27" s="248">
        <f t="shared" si="15"/>
        <v>3.5195860205848219E-3</v>
      </c>
      <c r="M27" s="248">
        <f t="shared" si="15"/>
        <v>3.5195860205848219E-3</v>
      </c>
      <c r="N27" s="248">
        <f t="shared" si="15"/>
        <v>3.5195860205848219E-3</v>
      </c>
      <c r="O27" s="249">
        <f t="shared" si="15"/>
        <v>3.5195860205848219E-3</v>
      </c>
    </row>
    <row r="28" spans="1:26" ht="16" customHeight="1" x14ac:dyDescent="0.2">
      <c r="B28" s="473" t="s">
        <v>212</v>
      </c>
      <c r="C28" s="464"/>
      <c r="D28" s="464"/>
      <c r="E28" s="464"/>
      <c r="F28" s="250">
        <f>DE_BS!F9/DE_IS!F7</f>
        <v>4.6519106061418083E-2</v>
      </c>
      <c r="G28" s="250">
        <f>DE_BS!G9/DE_IS!G7</f>
        <v>3.7901766370147583E-2</v>
      </c>
      <c r="H28" s="250">
        <f>DE_BS!H9/DE_IS!H7</f>
        <v>3.4352649659289296E-2</v>
      </c>
      <c r="I28" s="250">
        <f>DE_BS!I9/DE_IS!I7</f>
        <v>4.0129140804401699E-2</v>
      </c>
      <c r="J28" s="251">
        <f>DE_BS!J9/DE_IS!J7</f>
        <v>4.7409774936742574E-2</v>
      </c>
      <c r="K28" s="250">
        <f t="shared" ref="K28:O28" si="16">J28</f>
        <v>4.7409774936742574E-2</v>
      </c>
      <c r="L28" s="250">
        <f t="shared" si="16"/>
        <v>4.7409774936742574E-2</v>
      </c>
      <c r="M28" s="250">
        <f t="shared" si="16"/>
        <v>4.7409774936742574E-2</v>
      </c>
      <c r="N28" s="250">
        <f t="shared" si="16"/>
        <v>4.7409774936742574E-2</v>
      </c>
      <c r="O28" s="251">
        <f t="shared" si="16"/>
        <v>4.7409774936742574E-2</v>
      </c>
    </row>
    <row r="29" spans="1:26" ht="16" customHeight="1" x14ac:dyDescent="0.2">
      <c r="B29" s="473" t="s">
        <v>213</v>
      </c>
      <c r="C29" s="464"/>
      <c r="D29" s="464"/>
      <c r="E29" s="464"/>
      <c r="F29" s="250">
        <f>DE_BS!F12/DE_IS!F7</f>
        <v>0.86531968487057187</v>
      </c>
      <c r="G29" s="250">
        <f>DE_BS!G12/DE_IS!G7</f>
        <v>0.88777304819922009</v>
      </c>
      <c r="H29" s="250">
        <f>DE_BS!H12/DE_IS!H7</f>
        <v>1.0145576392408628</v>
      </c>
      <c r="I29" s="250">
        <f>DE_BS!I12/DE_IS!I7</f>
        <v>0.91110201668826596</v>
      </c>
      <c r="J29" s="251">
        <f>DE_BS!J12/DE_IS!J7</f>
        <v>0.84553773566957746</v>
      </c>
      <c r="K29" s="250">
        <f t="shared" ref="K29:O29" si="17">J29</f>
        <v>0.84553773566957746</v>
      </c>
      <c r="L29" s="250">
        <f t="shared" si="17"/>
        <v>0.84553773566957746</v>
      </c>
      <c r="M29" s="250">
        <f t="shared" si="17"/>
        <v>0.84553773566957746</v>
      </c>
      <c r="N29" s="250">
        <f t="shared" si="17"/>
        <v>0.84553773566957746</v>
      </c>
      <c r="O29" s="251">
        <f t="shared" si="17"/>
        <v>0.84553773566957746</v>
      </c>
    </row>
    <row r="30" spans="1:26" ht="16" customHeight="1" x14ac:dyDescent="0.2">
      <c r="B30" s="473" t="s">
        <v>214</v>
      </c>
      <c r="C30" s="464"/>
      <c r="D30" s="464"/>
      <c r="E30" s="464"/>
      <c r="F30" s="250">
        <f>DE_BS!F26/DE_IS!F7</f>
        <v>0</v>
      </c>
      <c r="G30" s="250">
        <f>DE_BS!G26/DE_IS!G7</f>
        <v>1.5038360563811077E-2</v>
      </c>
      <c r="H30" s="250">
        <f>DE_BS!H26/DE_IS!H7</f>
        <v>1.7148166920087853E-2</v>
      </c>
      <c r="I30" s="250">
        <f>DE_BS!I26/DE_IS!I7</f>
        <v>0.10442671031989632</v>
      </c>
      <c r="J30" s="251">
        <f>DE_BS!J26/DE_IS!J7</f>
        <v>0.1038753495805034</v>
      </c>
      <c r="K30" s="250">
        <f t="shared" ref="K30:O30" si="18">J30</f>
        <v>0.1038753495805034</v>
      </c>
      <c r="L30" s="250">
        <f t="shared" si="18"/>
        <v>0.1038753495805034</v>
      </c>
      <c r="M30" s="250">
        <f t="shared" si="18"/>
        <v>0.1038753495805034</v>
      </c>
      <c r="N30" s="250">
        <f t="shared" si="18"/>
        <v>0.1038753495805034</v>
      </c>
      <c r="O30" s="251">
        <f t="shared" si="18"/>
        <v>0.1038753495805034</v>
      </c>
    </row>
    <row r="31" spans="1:26" ht="16" customHeight="1" x14ac:dyDescent="0.2">
      <c r="B31" s="473" t="s">
        <v>140</v>
      </c>
      <c r="C31" s="464"/>
      <c r="D31" s="464"/>
      <c r="E31" s="464"/>
      <c r="F31" s="250">
        <f>DE_BS!F30/DE_IS!F7</f>
        <v>0</v>
      </c>
      <c r="G31" s="250">
        <f>DE_BS!G30/DE_IS!G7</f>
        <v>0</v>
      </c>
      <c r="H31" s="250">
        <f>DE_BS!H30/DE_IS!H7</f>
        <v>0</v>
      </c>
      <c r="I31" s="250">
        <f>DE_BS!I30/DE_IS!I7</f>
        <v>2.4441261396448626E-2</v>
      </c>
      <c r="J31" s="251">
        <f>DE_BS!J30/DE_IS!J7</f>
        <v>2.4066358465079998E-2</v>
      </c>
      <c r="K31" s="250">
        <f t="shared" ref="K31:O31" si="19">J31</f>
        <v>2.4066358465079998E-2</v>
      </c>
      <c r="L31" s="250">
        <f t="shared" si="19"/>
        <v>2.4066358465079998E-2</v>
      </c>
      <c r="M31" s="250">
        <f t="shared" si="19"/>
        <v>2.4066358465079998E-2</v>
      </c>
      <c r="N31" s="250">
        <f t="shared" si="19"/>
        <v>2.4066358465079998E-2</v>
      </c>
      <c r="O31" s="251">
        <f t="shared" si="19"/>
        <v>2.4066358465079998E-2</v>
      </c>
    </row>
    <row r="32" spans="1:26" ht="16" customHeight="1" x14ac:dyDescent="0.2">
      <c r="B32" s="473" t="s">
        <v>215</v>
      </c>
      <c r="C32" s="464"/>
      <c r="D32" s="464"/>
      <c r="E32" s="464"/>
      <c r="F32" s="250">
        <f t="shared" ref="F32:J32" si="20">F16/F24</f>
        <v>0</v>
      </c>
      <c r="G32" s="250">
        <f t="shared" si="20"/>
        <v>2.5743634185507097E-2</v>
      </c>
      <c r="H32" s="250">
        <f t="shared" si="20"/>
        <v>3.0692121416906009E-2</v>
      </c>
      <c r="I32" s="250">
        <f t="shared" si="20"/>
        <v>2.2531432598958689E-2</v>
      </c>
      <c r="J32" s="251">
        <f t="shared" si="20"/>
        <v>1.8187698571238323E-2</v>
      </c>
      <c r="K32" s="250">
        <f t="shared" ref="K32:O32" si="21">J32</f>
        <v>1.8187698571238323E-2</v>
      </c>
      <c r="L32" s="250">
        <f t="shared" si="21"/>
        <v>1.8187698571238323E-2</v>
      </c>
      <c r="M32" s="250">
        <f t="shared" si="21"/>
        <v>1.8187698571238323E-2</v>
      </c>
      <c r="N32" s="250">
        <f t="shared" si="21"/>
        <v>1.8187698571238323E-2</v>
      </c>
      <c r="O32" s="251">
        <f t="shared" si="21"/>
        <v>1.8187698571238323E-2</v>
      </c>
    </row>
    <row r="33" spans="2:17" ht="16" customHeight="1" x14ac:dyDescent="0.2">
      <c r="B33" s="474" t="s">
        <v>216</v>
      </c>
      <c r="C33" s="475"/>
      <c r="D33" s="475"/>
      <c r="E33" s="475"/>
      <c r="F33" s="252">
        <f>DE_BS!F32/DE_IS!F7</f>
        <v>0.36333672758454366</v>
      </c>
      <c r="G33" s="252">
        <f>DE_BS!G32/DE_IS!G7</f>
        <v>0.360538322330691</v>
      </c>
      <c r="H33" s="252">
        <f>DE_BS!H32/DE_IS!H7</f>
        <v>0.36526440277073829</v>
      </c>
      <c r="I33" s="252">
        <f>DE_BS!I32/DE_IS!I7</f>
        <v>0.35936611872769025</v>
      </c>
      <c r="J33" s="253">
        <f>DE_BS!J32/DE_IS!J7</f>
        <v>0.35899777409965183</v>
      </c>
      <c r="K33" s="252">
        <f t="shared" ref="K33:O33" si="22">J33</f>
        <v>0.35899777409965183</v>
      </c>
      <c r="L33" s="252">
        <f t="shared" si="22"/>
        <v>0.35899777409965183</v>
      </c>
      <c r="M33" s="252">
        <f t="shared" si="22"/>
        <v>0.35899777409965183</v>
      </c>
      <c r="N33" s="252">
        <f t="shared" si="22"/>
        <v>0.35899777409965183</v>
      </c>
      <c r="O33" s="253">
        <f t="shared" si="22"/>
        <v>0.35899777409965183</v>
      </c>
    </row>
    <row r="34" spans="2:17" ht="16" customHeight="1" x14ac:dyDescent="0.2">
      <c r="B34" s="476"/>
      <c r="C34" s="475"/>
      <c r="D34" s="475"/>
      <c r="E34" s="475"/>
      <c r="F34" s="241"/>
      <c r="G34" s="241"/>
      <c r="H34" s="241"/>
      <c r="I34" s="241"/>
      <c r="J34" s="242"/>
      <c r="K34" s="241"/>
      <c r="L34" s="241"/>
      <c r="M34" s="241"/>
      <c r="N34" s="241"/>
      <c r="O34" s="241"/>
    </row>
    <row r="35" spans="2:17" ht="16" customHeight="1" x14ac:dyDescent="0.2">
      <c r="B35" s="460" t="s">
        <v>217</v>
      </c>
      <c r="C35" s="477"/>
      <c r="D35" s="477"/>
      <c r="E35" s="478"/>
      <c r="F35" s="266"/>
      <c r="G35" s="266"/>
      <c r="H35" s="266"/>
      <c r="I35" s="266"/>
      <c r="J35" s="267"/>
      <c r="K35" s="266"/>
      <c r="L35" s="266"/>
      <c r="M35" s="266"/>
      <c r="N35" s="266"/>
      <c r="O35" s="267"/>
    </row>
    <row r="36" spans="2:17" ht="16" customHeight="1" x14ac:dyDescent="0.2">
      <c r="B36" s="479" t="s">
        <v>218</v>
      </c>
      <c r="C36" s="480"/>
      <c r="D36" s="480"/>
      <c r="E36" s="481"/>
      <c r="F36" s="254">
        <v>365</v>
      </c>
      <c r="G36" s="254">
        <v>365</v>
      </c>
      <c r="H36" s="254">
        <v>365</v>
      </c>
      <c r="I36" s="254">
        <v>365</v>
      </c>
      <c r="J36" s="255">
        <v>365</v>
      </c>
      <c r="K36" s="254">
        <v>365</v>
      </c>
      <c r="L36" s="254">
        <v>365</v>
      </c>
      <c r="M36" s="254">
        <v>365</v>
      </c>
      <c r="N36" s="254">
        <v>365</v>
      </c>
      <c r="O36" s="255">
        <v>365</v>
      </c>
      <c r="Q36" s="256" t="s">
        <v>191</v>
      </c>
    </row>
    <row r="37" spans="2:17" ht="16" customHeight="1" x14ac:dyDescent="0.2">
      <c r="B37" s="482" t="s">
        <v>219</v>
      </c>
      <c r="C37" s="483"/>
      <c r="D37" s="483"/>
      <c r="E37" s="483"/>
      <c r="F37" s="257">
        <v>49.964095999999998</v>
      </c>
      <c r="G37" s="257">
        <v>56.256956000000002</v>
      </c>
      <c r="H37" s="257">
        <v>56.557592</v>
      </c>
      <c r="I37" s="257">
        <v>39.498731999999997</v>
      </c>
      <c r="J37" s="258">
        <v>40.823327999999997</v>
      </c>
      <c r="K37" s="257">
        <f t="shared" ref="K37:O37" si="23">J37+$Q$37</f>
        <v>40.823327999999997</v>
      </c>
      <c r="L37" s="257">
        <f t="shared" si="23"/>
        <v>40.823327999999997</v>
      </c>
      <c r="M37" s="257">
        <f t="shared" si="23"/>
        <v>40.823327999999997</v>
      </c>
      <c r="N37" s="257">
        <f t="shared" si="23"/>
        <v>40.823327999999997</v>
      </c>
      <c r="O37" s="259">
        <f t="shared" si="23"/>
        <v>40.823327999999997</v>
      </c>
      <c r="Q37" s="260">
        <v>0</v>
      </c>
    </row>
    <row r="38" spans="2:17" ht="16" customHeight="1" x14ac:dyDescent="0.2">
      <c r="B38" s="484" t="s">
        <v>220</v>
      </c>
      <c r="C38" s="485"/>
      <c r="D38" s="485"/>
      <c r="E38" s="485"/>
      <c r="F38" s="261">
        <v>71.552207999999993</v>
      </c>
      <c r="G38" s="261">
        <v>83.958412999999993</v>
      </c>
      <c r="H38" s="261">
        <v>85.134867999999997</v>
      </c>
      <c r="I38" s="261">
        <v>73.614632</v>
      </c>
      <c r="J38" s="262">
        <v>79.080455999999998</v>
      </c>
      <c r="K38" s="261">
        <f>J38+$Q$38</f>
        <v>79.080455999999998</v>
      </c>
      <c r="L38" s="261">
        <f t="shared" ref="L38:O38" si="24">K38+$Q$38</f>
        <v>79.080455999999998</v>
      </c>
      <c r="M38" s="261">
        <f t="shared" si="24"/>
        <v>79.080455999999998</v>
      </c>
      <c r="N38" s="261">
        <f t="shared" si="24"/>
        <v>79.080455999999998</v>
      </c>
      <c r="O38" s="263">
        <f t="shared" si="24"/>
        <v>79.080455999999998</v>
      </c>
      <c r="Q38" s="260">
        <v>0</v>
      </c>
    </row>
    <row r="39" spans="2:17" ht="16" customHeight="1" x14ac:dyDescent="0.2">
      <c r="B39" s="486" t="s">
        <v>221</v>
      </c>
      <c r="C39" s="487"/>
      <c r="D39" s="487"/>
      <c r="E39" s="487"/>
      <c r="F39" s="264">
        <v>117.58437600000001</v>
      </c>
      <c r="G39" s="264">
        <v>122.655939</v>
      </c>
      <c r="H39" s="264">
        <v>128.52658</v>
      </c>
      <c r="I39" s="264">
        <v>67.532920000000004</v>
      </c>
      <c r="J39" s="265">
        <v>37.484720000000003</v>
      </c>
      <c r="K39" s="264">
        <f>J39+$Q$39</f>
        <v>37.484720000000003</v>
      </c>
      <c r="L39" s="264">
        <f t="shared" ref="L39:O39" si="25">K39+$Q$39</f>
        <v>37.484720000000003</v>
      </c>
      <c r="M39" s="264">
        <f t="shared" si="25"/>
        <v>37.484720000000003</v>
      </c>
      <c r="N39" s="264">
        <f t="shared" si="25"/>
        <v>37.484720000000003</v>
      </c>
      <c r="O39" s="265">
        <f t="shared" si="25"/>
        <v>37.484720000000003</v>
      </c>
      <c r="Q39" s="260">
        <v>0</v>
      </c>
    </row>
    <row r="40" spans="2:17" ht="16" customHeight="1" x14ac:dyDescent="0.2">
      <c r="B40" s="464"/>
      <c r="C40" s="464"/>
      <c r="D40" s="464"/>
      <c r="E40" s="464"/>
    </row>
    <row r="41" spans="2:17" ht="16" customHeight="1" x14ac:dyDescent="0.2">
      <c r="B41" s="464"/>
      <c r="C41" s="464"/>
      <c r="D41" s="464"/>
      <c r="E41" s="464"/>
    </row>
    <row r="42" spans="2:17" ht="16" customHeight="1" x14ac:dyDescent="0.2">
      <c r="B42" s="464"/>
      <c r="C42" s="464"/>
      <c r="D42" s="464"/>
      <c r="E42" s="464"/>
    </row>
    <row r="43" spans="2:17" ht="16" customHeight="1" x14ac:dyDescent="0.2">
      <c r="B43" s="464"/>
      <c r="C43" s="464"/>
      <c r="D43" s="464"/>
      <c r="E43" s="464"/>
    </row>
    <row r="44" spans="2:17" ht="16" customHeight="1" x14ac:dyDescent="0.2">
      <c r="B44" s="464"/>
      <c r="C44" s="464"/>
      <c r="D44" s="464"/>
      <c r="E44" s="464"/>
    </row>
    <row r="45" spans="2:17" ht="16" customHeight="1" x14ac:dyDescent="0.2">
      <c r="B45" s="464"/>
      <c r="C45" s="464"/>
      <c r="D45" s="464"/>
      <c r="E45" s="464"/>
    </row>
    <row r="46" spans="2:17" ht="16" customHeight="1" x14ac:dyDescent="0.2">
      <c r="B46" s="464"/>
      <c r="C46" s="464"/>
      <c r="D46" s="464"/>
      <c r="E46" s="464"/>
    </row>
    <row r="47" spans="2:17" ht="16" customHeight="1" x14ac:dyDescent="0.2">
      <c r="B47" s="464"/>
      <c r="C47" s="464"/>
      <c r="D47" s="464"/>
      <c r="E47" s="464"/>
    </row>
    <row r="48" spans="2:17" ht="16" customHeight="1" x14ac:dyDescent="0.2">
      <c r="B48" s="464"/>
      <c r="C48" s="464"/>
      <c r="D48" s="464"/>
      <c r="E48" s="464"/>
    </row>
    <row r="49" spans="2:5" ht="16" customHeight="1" x14ac:dyDescent="0.2">
      <c r="B49" s="464"/>
      <c r="C49" s="464"/>
      <c r="D49" s="464"/>
      <c r="E49" s="464"/>
    </row>
    <row r="65" s="237" customFormat="1" ht="16" customHeight="1" x14ac:dyDescent="0.2"/>
    <row r="66" s="237" customFormat="1" ht="16" customHeight="1" x14ac:dyDescent="0.2"/>
    <row r="67" s="237" customFormat="1" ht="16" customHeight="1" x14ac:dyDescent="0.2"/>
    <row r="68" s="237" customFormat="1" ht="16" customHeight="1" x14ac:dyDescent="0.2"/>
    <row r="69" s="237" customFormat="1" ht="16" customHeight="1" x14ac:dyDescent="0.2"/>
    <row r="70" s="237" customFormat="1" ht="16" customHeight="1" x14ac:dyDescent="0.2"/>
    <row r="71" s="237" customFormat="1" ht="16" customHeight="1" x14ac:dyDescent="0.2"/>
    <row r="72" s="237" customFormat="1" ht="16" customHeight="1" x14ac:dyDescent="0.2"/>
    <row r="73" s="237" customFormat="1" ht="16" customHeight="1" x14ac:dyDescent="0.2"/>
    <row r="74" s="237" customFormat="1" ht="16" customHeight="1" x14ac:dyDescent="0.2"/>
    <row r="75" s="237" customFormat="1" ht="16" customHeight="1" x14ac:dyDescent="0.2"/>
    <row r="76" s="237" customFormat="1" ht="16" customHeight="1" x14ac:dyDescent="0.2"/>
    <row r="77" s="237" customFormat="1" ht="16" customHeight="1" x14ac:dyDescent="0.2"/>
    <row r="78" s="237" customFormat="1" ht="16" customHeight="1" x14ac:dyDescent="0.2"/>
    <row r="79" s="237" customFormat="1" ht="16" customHeight="1" x14ac:dyDescent="0.2"/>
    <row r="80" s="237" customFormat="1" ht="16" customHeight="1" x14ac:dyDescent="0.2"/>
    <row r="81" s="237" customFormat="1" ht="16" customHeight="1" x14ac:dyDescent="0.2"/>
    <row r="82" s="237" customFormat="1" ht="16" customHeight="1" x14ac:dyDescent="0.2"/>
    <row r="83" s="237" customFormat="1" ht="16" customHeight="1" x14ac:dyDescent="0.2"/>
    <row r="84" s="237" customFormat="1" ht="16" customHeight="1" x14ac:dyDescent="0.2"/>
    <row r="85" s="237" customFormat="1" ht="16" customHeight="1" x14ac:dyDescent="0.2"/>
    <row r="86" s="237" customFormat="1" ht="16" customHeight="1" x14ac:dyDescent="0.2"/>
    <row r="87" s="237" customFormat="1" ht="16" customHeight="1" x14ac:dyDescent="0.2"/>
    <row r="88" s="237" customFormat="1" ht="16" customHeight="1" x14ac:dyDescent="0.2"/>
    <row r="89" s="237" customFormat="1" ht="16" customHeight="1" x14ac:dyDescent="0.2"/>
    <row r="90" s="237" customFormat="1" ht="16" customHeight="1" x14ac:dyDescent="0.2"/>
    <row r="91" s="237" customFormat="1" ht="16" customHeight="1" x14ac:dyDescent="0.2"/>
    <row r="92" s="237" customFormat="1" ht="16" customHeight="1" x14ac:dyDescent="0.2"/>
    <row r="93" s="237" customFormat="1" ht="16" customHeight="1" x14ac:dyDescent="0.2"/>
    <row r="94" s="237" customFormat="1" ht="16" customHeight="1" x14ac:dyDescent="0.2"/>
    <row r="95" s="237" customFormat="1" ht="16" customHeight="1" x14ac:dyDescent="0.2"/>
    <row r="96" s="237" customFormat="1" ht="16" customHeight="1" x14ac:dyDescent="0.2"/>
    <row r="97" s="237" customFormat="1" ht="16" customHeight="1" x14ac:dyDescent="0.2"/>
    <row r="98" s="237" customFormat="1" ht="16" customHeight="1" x14ac:dyDescent="0.2"/>
    <row r="99" s="237" customFormat="1" ht="16" customHeight="1" x14ac:dyDescent="0.2"/>
    <row r="100" s="237" customFormat="1" ht="16" customHeight="1" x14ac:dyDescent="0.2"/>
    <row r="101" s="237" customFormat="1" ht="16" customHeight="1" x14ac:dyDescent="0.2"/>
    <row r="102" s="237" customFormat="1" ht="16" customHeight="1" x14ac:dyDescent="0.2"/>
    <row r="103" s="237" customFormat="1" ht="16" customHeight="1" x14ac:dyDescent="0.2"/>
    <row r="104" s="237" customFormat="1" ht="16" customHeight="1" x14ac:dyDescent="0.2"/>
    <row r="105" s="237" customFormat="1" ht="16" customHeight="1" x14ac:dyDescent="0.2"/>
    <row r="106" s="237" customFormat="1" ht="16" customHeight="1" x14ac:dyDescent="0.2"/>
    <row r="107" s="237" customFormat="1" ht="16" customHeight="1" x14ac:dyDescent="0.2"/>
    <row r="108" s="237" customFormat="1" ht="16" customHeight="1" x14ac:dyDescent="0.2"/>
    <row r="109" s="237" customFormat="1" ht="16" customHeight="1" x14ac:dyDescent="0.2"/>
    <row r="110" s="237" customFormat="1" ht="16" customHeight="1" x14ac:dyDescent="0.2"/>
    <row r="111" s="237" customFormat="1" ht="16" customHeight="1" x14ac:dyDescent="0.2"/>
    <row r="112" s="237" customFormat="1" ht="16" customHeight="1" x14ac:dyDescent="0.2"/>
    <row r="113" s="237" customFormat="1" ht="16" customHeight="1" x14ac:dyDescent="0.2"/>
    <row r="114" s="237" customFormat="1" ht="16" customHeight="1" x14ac:dyDescent="0.2"/>
    <row r="115" s="237" customFormat="1" ht="16" customHeight="1" x14ac:dyDescent="0.2"/>
    <row r="116" s="237" customFormat="1" ht="16" customHeight="1" x14ac:dyDescent="0.2"/>
    <row r="117" s="237" customFormat="1" ht="16" customHeight="1" x14ac:dyDescent="0.2"/>
    <row r="118" s="237" customFormat="1" ht="16" customHeight="1" x14ac:dyDescent="0.2"/>
    <row r="119" s="237" customFormat="1" ht="16" customHeight="1" x14ac:dyDescent="0.2"/>
    <row r="120" s="237" customFormat="1" ht="16" customHeight="1" x14ac:dyDescent="0.2"/>
    <row r="121" s="237" customFormat="1" ht="16" customHeight="1" x14ac:dyDescent="0.2"/>
    <row r="122" s="237" customFormat="1" ht="16" customHeight="1" x14ac:dyDescent="0.2"/>
    <row r="123" s="237" customFormat="1" ht="16" customHeight="1" x14ac:dyDescent="0.2"/>
    <row r="124" s="237" customFormat="1" ht="16" customHeight="1" x14ac:dyDescent="0.2"/>
    <row r="125" s="237" customFormat="1" ht="16" customHeight="1" x14ac:dyDescent="0.2"/>
    <row r="126" s="237" customFormat="1" ht="16" customHeight="1" x14ac:dyDescent="0.2"/>
    <row r="127" s="237" customFormat="1" ht="16" customHeight="1" x14ac:dyDescent="0.2"/>
    <row r="128" s="237" customFormat="1" ht="16" customHeight="1" x14ac:dyDescent="0.2"/>
    <row r="129" s="237" customFormat="1" ht="16" customHeight="1" x14ac:dyDescent="0.2"/>
    <row r="130" s="237" customFormat="1" ht="16" customHeight="1" x14ac:dyDescent="0.2"/>
    <row r="131" s="237" customFormat="1" ht="16" customHeight="1" x14ac:dyDescent="0.2"/>
    <row r="132" s="237" customFormat="1" ht="16" customHeight="1" x14ac:dyDescent="0.2"/>
    <row r="133" s="237" customFormat="1" ht="16" customHeight="1" x14ac:dyDescent="0.2"/>
    <row r="134" s="237" customFormat="1" ht="16" customHeight="1" x14ac:dyDescent="0.2"/>
    <row r="135" s="237" customFormat="1" ht="16" customHeight="1" x14ac:dyDescent="0.2"/>
    <row r="136" s="237" customFormat="1" ht="16" customHeight="1" x14ac:dyDescent="0.2"/>
    <row r="137" s="237" customFormat="1" ht="16" customHeight="1" x14ac:dyDescent="0.2"/>
    <row r="138" s="237" customFormat="1" ht="16" customHeight="1" x14ac:dyDescent="0.2"/>
    <row r="139" s="237" customFormat="1" ht="16" customHeight="1" x14ac:dyDescent="0.2"/>
    <row r="140" s="237" customFormat="1" ht="16" customHeight="1" x14ac:dyDescent="0.2"/>
    <row r="141" s="237" customFormat="1" ht="16" customHeight="1" x14ac:dyDescent="0.2"/>
    <row r="142" s="237" customFormat="1" ht="16" customHeight="1" x14ac:dyDescent="0.2"/>
    <row r="143" s="237" customFormat="1" ht="16" customHeight="1" x14ac:dyDescent="0.2"/>
    <row r="144" s="237" customFormat="1" ht="16" customHeight="1" x14ac:dyDescent="0.2"/>
    <row r="145" s="237" customFormat="1" ht="16" customHeight="1" x14ac:dyDescent="0.2"/>
    <row r="146" s="237" customFormat="1" ht="16" customHeight="1" x14ac:dyDescent="0.2"/>
    <row r="147" s="237" customFormat="1" ht="16" customHeight="1" x14ac:dyDescent="0.2"/>
    <row r="148" s="237" customFormat="1" ht="16" customHeight="1" x14ac:dyDescent="0.2"/>
    <row r="149" s="237" customFormat="1" ht="16" customHeight="1" x14ac:dyDescent="0.2"/>
    <row r="150" s="237" customFormat="1" ht="16" customHeight="1" x14ac:dyDescent="0.2"/>
    <row r="151" s="237" customFormat="1" ht="16" customHeight="1" x14ac:dyDescent="0.2"/>
    <row r="152" s="237" customFormat="1" ht="16" customHeight="1" x14ac:dyDescent="0.2"/>
    <row r="153" s="237" customFormat="1" ht="16" customHeight="1" x14ac:dyDescent="0.2"/>
    <row r="154" s="237" customFormat="1" ht="16" customHeight="1" x14ac:dyDescent="0.2"/>
    <row r="155" s="237" customFormat="1" ht="16" customHeight="1" x14ac:dyDescent="0.2"/>
    <row r="156" s="237" customFormat="1" ht="16" customHeight="1" x14ac:dyDescent="0.2"/>
    <row r="157" s="237" customFormat="1" ht="16" customHeight="1" x14ac:dyDescent="0.2"/>
    <row r="158" s="237" customFormat="1" ht="16" customHeight="1" x14ac:dyDescent="0.2"/>
    <row r="159" s="237" customFormat="1" ht="16" customHeight="1" x14ac:dyDescent="0.2"/>
    <row r="160" s="237" customFormat="1" ht="16" customHeight="1" x14ac:dyDescent="0.2"/>
    <row r="161" s="237" customFormat="1" ht="16" customHeight="1" x14ac:dyDescent="0.2"/>
    <row r="162" s="237" customFormat="1" ht="16" customHeight="1" x14ac:dyDescent="0.2"/>
    <row r="163" s="237" customFormat="1" ht="16" customHeight="1" x14ac:dyDescent="0.2"/>
    <row r="164" s="237" customFormat="1" ht="16" customHeight="1" x14ac:dyDescent="0.2"/>
    <row r="165" s="237" customFormat="1" ht="16" customHeight="1" x14ac:dyDescent="0.2"/>
    <row r="166" s="237" customFormat="1" ht="16" customHeight="1" x14ac:dyDescent="0.2"/>
    <row r="167" s="237" customFormat="1" ht="16" customHeight="1" x14ac:dyDescent="0.2"/>
    <row r="168" s="237" customFormat="1" ht="16" customHeight="1" x14ac:dyDescent="0.2"/>
    <row r="169" s="237" customFormat="1" ht="16" customHeight="1" x14ac:dyDescent="0.2"/>
    <row r="170" s="237" customFormat="1" ht="16" customHeight="1" x14ac:dyDescent="0.2"/>
    <row r="171" s="237" customFormat="1" ht="16" customHeight="1" x14ac:dyDescent="0.2"/>
    <row r="172" s="237" customFormat="1" ht="16" customHeight="1" x14ac:dyDescent="0.2"/>
    <row r="173" s="237" customFormat="1" ht="16" customHeight="1" x14ac:dyDescent="0.2"/>
    <row r="174" s="237" customFormat="1" ht="16" customHeight="1" x14ac:dyDescent="0.2"/>
    <row r="175" s="237" customFormat="1" ht="16" customHeight="1" x14ac:dyDescent="0.2"/>
    <row r="176" s="237" customFormat="1" ht="16" customHeight="1" x14ac:dyDescent="0.2"/>
    <row r="177" s="237" customFormat="1" ht="16" customHeight="1" x14ac:dyDescent="0.2"/>
    <row r="178" s="237" customFormat="1" ht="16" customHeight="1" x14ac:dyDescent="0.2"/>
    <row r="179" s="237" customFormat="1" ht="16" customHeight="1" x14ac:dyDescent="0.2"/>
    <row r="180" s="237" customFormat="1" ht="16" customHeight="1" x14ac:dyDescent="0.2"/>
    <row r="181" s="237" customFormat="1" ht="16" customHeight="1" x14ac:dyDescent="0.2"/>
    <row r="182" s="237" customFormat="1" ht="16" customHeight="1" x14ac:dyDescent="0.2"/>
    <row r="183" s="237" customFormat="1" ht="16" customHeight="1" x14ac:dyDescent="0.2"/>
    <row r="184" s="237" customFormat="1" ht="16" customHeight="1" x14ac:dyDescent="0.2"/>
    <row r="185" s="237" customFormat="1" ht="16" customHeight="1" x14ac:dyDescent="0.2"/>
    <row r="186" s="237" customFormat="1" ht="16" customHeight="1" x14ac:dyDescent="0.2"/>
    <row r="187" s="237" customFormat="1" ht="16" customHeight="1" x14ac:dyDescent="0.2"/>
    <row r="188" s="237" customFormat="1" ht="16" customHeight="1" x14ac:dyDescent="0.2"/>
    <row r="189" s="237" customFormat="1" ht="16" customHeight="1" x14ac:dyDescent="0.2"/>
    <row r="190" s="237" customFormat="1" ht="16" customHeight="1" x14ac:dyDescent="0.2"/>
    <row r="191" s="237" customFormat="1" ht="16" customHeight="1" x14ac:dyDescent="0.2"/>
    <row r="192" s="237" customFormat="1" ht="16" customHeight="1" x14ac:dyDescent="0.2"/>
    <row r="193" s="237" customFormat="1" ht="16" customHeight="1" x14ac:dyDescent="0.2"/>
    <row r="194" s="237" customFormat="1" ht="16" customHeight="1" x14ac:dyDescent="0.2"/>
    <row r="195" s="237" customFormat="1" ht="16" customHeight="1" x14ac:dyDescent="0.2"/>
    <row r="196" s="237" customFormat="1" ht="16" customHeight="1" x14ac:dyDescent="0.2"/>
    <row r="197" s="237" customFormat="1" ht="16" customHeight="1" x14ac:dyDescent="0.2"/>
    <row r="198" s="237" customFormat="1" ht="16" customHeight="1" x14ac:dyDescent="0.2"/>
    <row r="199" s="237" customFormat="1" ht="16" customHeight="1" x14ac:dyDescent="0.2"/>
    <row r="200" s="237" customFormat="1" ht="16" customHeight="1" x14ac:dyDescent="0.2"/>
    <row r="201" s="237" customFormat="1" ht="16" customHeight="1" x14ac:dyDescent="0.2"/>
    <row r="202" s="237" customFormat="1" ht="16" customHeight="1" x14ac:dyDescent="0.2"/>
    <row r="203" s="237" customFormat="1" ht="16" customHeight="1" x14ac:dyDescent="0.2"/>
    <row r="204" s="237" customFormat="1" ht="16" customHeight="1" x14ac:dyDescent="0.2"/>
    <row r="205" s="237" customFormat="1" ht="16" customHeight="1" x14ac:dyDescent="0.2"/>
    <row r="206" s="237" customFormat="1" ht="16" customHeight="1" x14ac:dyDescent="0.2"/>
    <row r="207" s="237" customFormat="1" ht="16" customHeight="1" x14ac:dyDescent="0.2"/>
    <row r="208" s="237" customFormat="1" ht="16" customHeight="1" x14ac:dyDescent="0.2"/>
    <row r="209" s="237" customFormat="1" ht="16" customHeight="1" x14ac:dyDescent="0.2"/>
    <row r="210" s="237" customFormat="1" ht="16" customHeight="1" x14ac:dyDescent="0.2"/>
    <row r="211" s="237" customFormat="1" ht="16" customHeight="1" x14ac:dyDescent="0.2"/>
    <row r="212" s="237" customFormat="1" ht="16" customHeight="1" x14ac:dyDescent="0.2"/>
    <row r="213" s="237" customFormat="1" ht="16" customHeight="1" x14ac:dyDescent="0.2"/>
    <row r="214" s="237" customFormat="1" ht="16" customHeight="1" x14ac:dyDescent="0.2"/>
    <row r="215" s="237" customFormat="1" ht="16" customHeight="1" x14ac:dyDescent="0.2"/>
    <row r="216" s="237" customFormat="1" ht="16" customHeight="1" x14ac:dyDescent="0.2"/>
    <row r="217" s="237" customFormat="1" ht="16" customHeight="1" x14ac:dyDescent="0.2"/>
    <row r="218" s="237" customFormat="1" ht="16" customHeight="1" x14ac:dyDescent="0.2"/>
    <row r="219" s="237" customFormat="1" ht="16" customHeight="1" x14ac:dyDescent="0.2"/>
    <row r="220" s="237" customFormat="1" ht="16" customHeight="1" x14ac:dyDescent="0.2"/>
    <row r="221" s="237" customFormat="1" ht="16" customHeight="1" x14ac:dyDescent="0.2"/>
    <row r="222" s="237" customFormat="1" ht="16" customHeight="1" x14ac:dyDescent="0.2"/>
    <row r="223" s="237" customFormat="1" ht="16" customHeight="1" x14ac:dyDescent="0.2"/>
    <row r="224" s="237" customFormat="1" ht="16" customHeight="1" x14ac:dyDescent="0.2"/>
    <row r="225" s="237" customFormat="1" ht="16" customHeight="1" x14ac:dyDescent="0.2"/>
    <row r="226" s="237" customFormat="1" ht="16" customHeight="1" x14ac:dyDescent="0.2"/>
    <row r="227" s="237" customFormat="1" ht="16" customHeight="1" x14ac:dyDescent="0.2"/>
    <row r="228" s="237" customFormat="1" ht="16" customHeight="1" x14ac:dyDescent="0.2"/>
    <row r="229" s="237" customFormat="1" ht="16" customHeight="1" x14ac:dyDescent="0.2"/>
    <row r="230" s="237" customFormat="1" ht="16" customHeight="1" x14ac:dyDescent="0.2"/>
    <row r="231" s="237" customFormat="1" ht="16" customHeight="1" x14ac:dyDescent="0.2"/>
    <row r="232" s="237" customFormat="1" ht="16" customHeight="1" x14ac:dyDescent="0.2"/>
    <row r="233" s="237" customFormat="1" ht="16" customHeight="1" x14ac:dyDescent="0.2"/>
    <row r="234" s="237" customFormat="1" ht="16" customHeight="1" x14ac:dyDescent="0.2"/>
    <row r="235" s="237" customFormat="1" ht="16" customHeight="1" x14ac:dyDescent="0.2"/>
    <row r="236" s="237" customFormat="1" ht="16" customHeight="1" x14ac:dyDescent="0.2"/>
    <row r="237" s="237" customFormat="1" ht="16" customHeight="1" x14ac:dyDescent="0.2"/>
    <row r="238" s="237" customFormat="1" ht="16" customHeight="1" x14ac:dyDescent="0.2"/>
    <row r="239" s="237" customFormat="1" ht="16" customHeight="1" x14ac:dyDescent="0.2"/>
    <row r="240" s="237" customFormat="1" ht="16" customHeight="1" x14ac:dyDescent="0.2"/>
    <row r="241" s="237" customFormat="1" ht="16" customHeight="1" x14ac:dyDescent="0.2"/>
    <row r="242" s="237" customFormat="1" ht="16" customHeight="1" x14ac:dyDescent="0.2"/>
    <row r="243" s="237" customFormat="1" ht="16" customHeight="1" x14ac:dyDescent="0.2"/>
    <row r="244" s="237" customFormat="1" ht="16" customHeight="1" x14ac:dyDescent="0.2"/>
    <row r="245" s="237" customFormat="1" ht="16" customHeight="1" x14ac:dyDescent="0.2"/>
    <row r="246" s="237" customFormat="1" ht="16" customHeight="1" x14ac:dyDescent="0.2"/>
    <row r="247" s="237" customFormat="1" ht="16" customHeight="1" x14ac:dyDescent="0.2"/>
    <row r="248" s="237" customFormat="1" ht="16" customHeight="1" x14ac:dyDescent="0.2"/>
    <row r="249" s="237" customFormat="1" ht="16" customHeight="1" x14ac:dyDescent="0.2"/>
    <row r="250" s="237" customFormat="1" ht="16" customHeight="1" x14ac:dyDescent="0.2"/>
    <row r="251" s="237" customFormat="1" ht="16" customHeight="1" x14ac:dyDescent="0.2"/>
    <row r="252" s="237" customFormat="1" ht="16" customHeight="1" x14ac:dyDescent="0.2"/>
    <row r="253" s="237" customFormat="1" ht="16" customHeight="1" x14ac:dyDescent="0.2"/>
    <row r="254" s="237" customFormat="1" ht="16" customHeight="1" x14ac:dyDescent="0.2"/>
    <row r="255" s="237" customFormat="1" ht="16" customHeight="1" x14ac:dyDescent="0.2"/>
    <row r="256" s="237" customFormat="1" ht="16" customHeight="1" x14ac:dyDescent="0.2"/>
    <row r="257" s="237" customFormat="1" ht="16" customHeight="1" x14ac:dyDescent="0.2"/>
    <row r="258" s="237" customFormat="1" ht="16" customHeight="1" x14ac:dyDescent="0.2"/>
    <row r="259" s="237" customFormat="1" ht="16" customHeight="1" x14ac:dyDescent="0.2"/>
    <row r="260" s="237" customFormat="1" ht="16" customHeight="1" x14ac:dyDescent="0.2"/>
    <row r="261" s="237" customFormat="1" ht="16" customHeight="1" x14ac:dyDescent="0.2"/>
    <row r="262" s="237" customFormat="1" ht="16" customHeight="1" x14ac:dyDescent="0.2"/>
    <row r="263" s="237" customFormat="1" ht="16" customHeight="1" x14ac:dyDescent="0.2"/>
    <row r="264" s="237" customFormat="1" ht="16" customHeight="1" x14ac:dyDescent="0.2"/>
    <row r="265" s="237" customFormat="1" ht="16" customHeight="1" x14ac:dyDescent="0.2"/>
    <row r="266" s="237" customFormat="1" ht="16" customHeight="1" x14ac:dyDescent="0.2"/>
    <row r="267" s="237" customFormat="1" ht="16" customHeight="1" x14ac:dyDescent="0.2"/>
    <row r="268" s="237" customFormat="1" ht="16" customHeight="1" x14ac:dyDescent="0.2"/>
    <row r="269" s="237" customFormat="1" ht="16" customHeight="1" x14ac:dyDescent="0.2"/>
    <row r="270" s="237" customFormat="1" ht="16" customHeight="1" x14ac:dyDescent="0.2"/>
    <row r="271" s="237" customFormat="1" ht="16" customHeight="1" x14ac:dyDescent="0.2"/>
    <row r="272" s="237" customFormat="1" ht="16" customHeight="1" x14ac:dyDescent="0.2"/>
    <row r="273" s="237" customFormat="1" ht="16" customHeight="1" x14ac:dyDescent="0.2"/>
    <row r="274" s="237" customFormat="1" ht="16" customHeight="1" x14ac:dyDescent="0.2"/>
    <row r="275" s="237" customFormat="1" ht="16" customHeight="1" x14ac:dyDescent="0.2"/>
    <row r="276" s="237" customFormat="1" ht="16" customHeight="1" x14ac:dyDescent="0.2"/>
    <row r="277" s="237" customFormat="1" ht="16" customHeight="1" x14ac:dyDescent="0.2"/>
    <row r="278" s="237" customFormat="1" ht="16" customHeight="1" x14ac:dyDescent="0.2"/>
    <row r="279" s="237" customFormat="1" ht="16" customHeight="1" x14ac:dyDescent="0.2"/>
    <row r="280" s="237" customFormat="1" ht="16" customHeight="1" x14ac:dyDescent="0.2"/>
    <row r="281" s="237" customFormat="1" ht="16" customHeight="1" x14ac:dyDescent="0.2"/>
    <row r="282" s="237" customFormat="1" ht="16" customHeight="1" x14ac:dyDescent="0.2"/>
    <row r="283" s="237" customFormat="1" ht="16" customHeight="1" x14ac:dyDescent="0.2"/>
    <row r="284" s="237" customFormat="1" ht="16" customHeight="1" x14ac:dyDescent="0.2"/>
    <row r="285" s="237" customFormat="1" ht="16" customHeight="1" x14ac:dyDescent="0.2"/>
    <row r="286" s="237" customFormat="1" ht="16" customHeight="1" x14ac:dyDescent="0.2"/>
    <row r="287" s="237" customFormat="1" ht="16" customHeight="1" x14ac:dyDescent="0.2"/>
    <row r="288" s="237" customFormat="1" ht="16" customHeight="1" x14ac:dyDescent="0.2"/>
    <row r="289" s="237" customFormat="1" ht="16" customHeight="1" x14ac:dyDescent="0.2"/>
    <row r="290" s="237" customFormat="1" ht="16" customHeight="1" x14ac:dyDescent="0.2"/>
    <row r="291" s="237" customFormat="1" ht="16" customHeight="1" x14ac:dyDescent="0.2"/>
    <row r="292" s="237" customFormat="1" ht="16" customHeight="1" x14ac:dyDescent="0.2"/>
    <row r="293" s="237" customFormat="1" ht="16" customHeight="1" x14ac:dyDescent="0.2"/>
    <row r="294" s="237" customFormat="1" ht="16" customHeight="1" x14ac:dyDescent="0.2"/>
    <row r="295" s="237" customFormat="1" ht="16" customHeight="1" x14ac:dyDescent="0.2"/>
    <row r="296" s="237" customFormat="1" ht="16" customHeight="1" x14ac:dyDescent="0.2"/>
    <row r="297" s="237" customFormat="1" ht="16" customHeight="1" x14ac:dyDescent="0.2"/>
    <row r="298" s="237" customFormat="1" ht="16" customHeight="1" x14ac:dyDescent="0.2"/>
    <row r="299" s="237" customFormat="1" ht="16" customHeight="1" x14ac:dyDescent="0.2"/>
    <row r="300" s="237" customFormat="1" ht="16" customHeight="1" x14ac:dyDescent="0.2"/>
    <row r="301" s="237" customFormat="1" ht="16" customHeight="1" x14ac:dyDescent="0.2"/>
    <row r="302" s="237" customFormat="1" ht="16" customHeight="1" x14ac:dyDescent="0.2"/>
    <row r="303" s="237" customFormat="1" ht="16" customHeight="1" x14ac:dyDescent="0.2"/>
    <row r="304" s="237" customFormat="1" ht="16" customHeight="1" x14ac:dyDescent="0.2"/>
    <row r="305" s="237" customFormat="1" ht="16" customHeight="1" x14ac:dyDescent="0.2"/>
    <row r="306" s="237" customFormat="1" ht="16" customHeight="1" x14ac:dyDescent="0.2"/>
    <row r="307" s="237" customFormat="1" ht="16" customHeight="1" x14ac:dyDescent="0.2"/>
    <row r="308" s="237" customFormat="1" ht="16" customHeight="1" x14ac:dyDescent="0.2"/>
    <row r="309" s="237" customFormat="1" ht="16" customHeight="1" x14ac:dyDescent="0.2"/>
    <row r="310" s="237" customFormat="1" ht="16" customHeight="1" x14ac:dyDescent="0.2"/>
    <row r="311" s="237" customFormat="1" ht="16" customHeight="1" x14ac:dyDescent="0.2"/>
    <row r="312" s="237" customFormat="1" ht="16" customHeight="1" x14ac:dyDescent="0.2"/>
    <row r="313" s="237" customFormat="1" ht="16" customHeight="1" x14ac:dyDescent="0.2"/>
    <row r="314" s="237" customFormat="1" ht="16" customHeight="1" x14ac:dyDescent="0.2"/>
    <row r="315" s="237" customFormat="1" ht="16" customHeight="1" x14ac:dyDescent="0.2"/>
    <row r="316" s="237" customFormat="1" ht="16" customHeight="1" x14ac:dyDescent="0.2"/>
    <row r="317" s="237" customFormat="1" ht="16" customHeight="1" x14ac:dyDescent="0.2"/>
    <row r="318" s="237" customFormat="1" ht="16" customHeight="1" x14ac:dyDescent="0.2"/>
    <row r="319" s="237" customFormat="1" ht="16" customHeight="1" x14ac:dyDescent="0.2"/>
    <row r="320" s="237" customFormat="1" ht="16" customHeight="1" x14ac:dyDescent="0.2"/>
    <row r="321" s="237" customFormat="1" ht="16" customHeight="1" x14ac:dyDescent="0.2"/>
    <row r="322" s="237" customFormat="1" ht="16" customHeight="1" x14ac:dyDescent="0.2"/>
    <row r="323" s="237" customFormat="1" ht="16" customHeight="1" x14ac:dyDescent="0.2"/>
    <row r="324" s="237" customFormat="1" ht="16" customHeight="1" x14ac:dyDescent="0.2"/>
    <row r="325" s="237" customFormat="1" ht="16" customHeight="1" x14ac:dyDescent="0.2"/>
    <row r="326" s="237" customFormat="1" ht="16" customHeight="1" x14ac:dyDescent="0.2"/>
    <row r="327" s="237" customFormat="1" ht="16" customHeight="1" x14ac:dyDescent="0.2"/>
    <row r="328" s="237" customFormat="1" ht="16" customHeight="1" x14ac:dyDescent="0.2"/>
    <row r="329" s="237" customFormat="1" ht="16" customHeight="1" x14ac:dyDescent="0.2"/>
    <row r="330" s="237" customFormat="1" ht="16" customHeight="1" x14ac:dyDescent="0.2"/>
    <row r="331" s="237" customFormat="1" ht="16" customHeight="1" x14ac:dyDescent="0.2"/>
    <row r="332" s="237" customFormat="1" ht="16" customHeight="1" x14ac:dyDescent="0.2"/>
    <row r="333" s="237" customFormat="1" ht="16" customHeight="1" x14ac:dyDescent="0.2"/>
    <row r="334" s="237" customFormat="1" ht="16" customHeight="1" x14ac:dyDescent="0.2"/>
    <row r="335" s="237" customFormat="1" ht="16" customHeight="1" x14ac:dyDescent="0.2"/>
    <row r="336" s="237" customFormat="1" ht="16" customHeight="1" x14ac:dyDescent="0.2"/>
    <row r="337" s="237" customFormat="1" ht="16" customHeight="1" x14ac:dyDescent="0.2"/>
    <row r="338" s="237" customFormat="1" ht="16" customHeight="1" x14ac:dyDescent="0.2"/>
    <row r="339" s="237" customFormat="1" ht="16" customHeight="1" x14ac:dyDescent="0.2"/>
    <row r="340" s="237" customFormat="1" ht="16" customHeight="1" x14ac:dyDescent="0.2"/>
    <row r="341" s="237" customFormat="1" ht="16" customHeight="1" x14ac:dyDescent="0.2"/>
    <row r="342" s="237" customFormat="1" ht="16" customHeight="1" x14ac:dyDescent="0.2"/>
    <row r="343" s="237" customFormat="1" ht="16" customHeight="1" x14ac:dyDescent="0.2"/>
    <row r="344" s="237" customFormat="1" ht="16" customHeight="1" x14ac:dyDescent="0.2"/>
    <row r="345" s="237" customFormat="1" ht="16" customHeight="1" x14ac:dyDescent="0.2"/>
    <row r="346" s="237" customFormat="1" ht="16" customHeight="1" x14ac:dyDescent="0.2"/>
    <row r="347" s="237" customFormat="1" ht="16" customHeight="1" x14ac:dyDescent="0.2"/>
    <row r="348" s="237" customFormat="1" ht="16" customHeight="1" x14ac:dyDescent="0.2"/>
    <row r="349" s="237" customFormat="1" ht="16" customHeight="1" x14ac:dyDescent="0.2"/>
    <row r="350" s="237" customFormat="1" ht="16" customHeight="1" x14ac:dyDescent="0.2"/>
    <row r="351" s="237" customFormat="1" ht="16" customHeight="1" x14ac:dyDescent="0.2"/>
    <row r="352" s="237" customFormat="1" ht="16" customHeight="1" x14ac:dyDescent="0.2"/>
    <row r="353" s="237" customFormat="1" ht="16" customHeight="1" x14ac:dyDescent="0.2"/>
    <row r="354" s="237" customFormat="1" ht="16" customHeight="1" x14ac:dyDescent="0.2"/>
    <row r="355" s="237" customFormat="1" ht="16" customHeight="1" x14ac:dyDescent="0.2"/>
    <row r="356" s="237" customFormat="1" ht="16" customHeight="1" x14ac:dyDescent="0.2"/>
    <row r="357" s="237" customFormat="1" ht="16" customHeight="1" x14ac:dyDescent="0.2"/>
    <row r="358" s="237" customFormat="1" ht="16" customHeight="1" x14ac:dyDescent="0.2"/>
    <row r="359" s="237" customFormat="1" ht="16" customHeight="1" x14ac:dyDescent="0.2"/>
    <row r="360" s="237" customFormat="1" ht="16" customHeight="1" x14ac:dyDescent="0.2"/>
    <row r="361" s="237" customFormat="1" ht="16" customHeight="1" x14ac:dyDescent="0.2"/>
    <row r="362" s="237" customFormat="1" ht="16" customHeight="1" x14ac:dyDescent="0.2"/>
    <row r="363" s="237" customFormat="1" ht="16" customHeight="1" x14ac:dyDescent="0.2"/>
    <row r="364" s="237" customFormat="1" ht="16" customHeight="1" x14ac:dyDescent="0.2"/>
    <row r="365" s="237" customFormat="1" ht="16" customHeight="1" x14ac:dyDescent="0.2"/>
    <row r="366" s="237" customFormat="1" ht="16" customHeight="1" x14ac:dyDescent="0.2"/>
    <row r="367" s="237" customFormat="1" ht="16" customHeight="1" x14ac:dyDescent="0.2"/>
    <row r="368" s="237" customFormat="1" ht="16" customHeight="1" x14ac:dyDescent="0.2"/>
    <row r="369" s="237" customFormat="1" ht="16" customHeight="1" x14ac:dyDescent="0.2"/>
    <row r="370" s="237" customFormat="1" ht="16" customHeight="1" x14ac:dyDescent="0.2"/>
    <row r="371" s="237" customFormat="1" ht="16" customHeight="1" x14ac:dyDescent="0.2"/>
    <row r="372" s="237" customFormat="1" ht="16" customHeight="1" x14ac:dyDescent="0.2"/>
    <row r="373" s="237" customFormat="1" ht="16" customHeight="1" x14ac:dyDescent="0.2"/>
    <row r="374" s="237" customFormat="1" ht="16" customHeight="1" x14ac:dyDescent="0.2"/>
    <row r="375" s="237" customFormat="1" ht="16" customHeight="1" x14ac:dyDescent="0.2"/>
    <row r="376" s="237" customFormat="1" ht="16" customHeight="1" x14ac:dyDescent="0.2"/>
    <row r="377" s="237" customFormat="1" ht="16" customHeight="1" x14ac:dyDescent="0.2"/>
    <row r="378" s="237" customFormat="1" ht="16" customHeight="1" x14ac:dyDescent="0.2"/>
    <row r="379" s="237" customFormat="1" ht="16" customHeight="1" x14ac:dyDescent="0.2"/>
    <row r="380" s="237" customFormat="1" ht="16" customHeight="1" x14ac:dyDescent="0.2"/>
    <row r="381" s="237" customFormat="1" ht="16" customHeight="1" x14ac:dyDescent="0.2"/>
    <row r="382" s="237" customFormat="1" ht="16" customHeight="1" x14ac:dyDescent="0.2"/>
    <row r="383" s="237" customFormat="1" ht="16" customHeight="1" x14ac:dyDescent="0.2"/>
    <row r="384" s="237" customFormat="1" ht="16" customHeight="1" x14ac:dyDescent="0.2"/>
    <row r="385" s="237" customFormat="1" ht="16" customHeight="1" x14ac:dyDescent="0.2"/>
    <row r="386" s="237" customFormat="1" ht="16" customHeight="1" x14ac:dyDescent="0.2"/>
    <row r="387" s="237" customFormat="1" ht="16" customHeight="1" x14ac:dyDescent="0.2"/>
    <row r="388" s="237" customFormat="1" ht="16" customHeight="1" x14ac:dyDescent="0.2"/>
    <row r="389" s="237" customFormat="1" ht="16" customHeight="1" x14ac:dyDescent="0.2"/>
    <row r="390" s="237" customFormat="1" ht="16" customHeight="1" x14ac:dyDescent="0.2"/>
    <row r="391" s="237" customFormat="1" ht="16" customHeight="1" x14ac:dyDescent="0.2"/>
    <row r="392" s="237" customFormat="1" ht="16" customHeight="1" x14ac:dyDescent="0.2"/>
    <row r="393" s="237" customFormat="1" ht="16" customHeight="1" x14ac:dyDescent="0.2"/>
    <row r="394" s="237" customFormat="1" ht="16" customHeight="1" x14ac:dyDescent="0.2"/>
    <row r="395" s="237" customFormat="1" ht="16" customHeight="1" x14ac:dyDescent="0.2"/>
    <row r="396" s="237" customFormat="1" ht="16" customHeight="1" x14ac:dyDescent="0.2"/>
    <row r="397" s="237" customFormat="1" ht="16" customHeight="1" x14ac:dyDescent="0.2"/>
    <row r="398" s="237" customFormat="1" ht="16" customHeight="1" x14ac:dyDescent="0.2"/>
    <row r="399" s="237" customFormat="1" ht="16" customHeight="1" x14ac:dyDescent="0.2"/>
    <row r="400" s="237" customFormat="1" ht="16" customHeight="1" x14ac:dyDescent="0.2"/>
    <row r="401" s="237" customFormat="1" ht="16" customHeight="1" x14ac:dyDescent="0.2"/>
    <row r="402" s="237" customFormat="1" ht="16" customHeight="1" x14ac:dyDescent="0.2"/>
    <row r="403" s="237" customFormat="1" ht="16" customHeight="1" x14ac:dyDescent="0.2"/>
    <row r="404" s="237" customFormat="1" ht="16" customHeight="1" x14ac:dyDescent="0.2"/>
    <row r="405" s="237" customFormat="1" ht="16" customHeight="1" x14ac:dyDescent="0.2"/>
    <row r="406" s="237" customFormat="1" ht="16" customHeight="1" x14ac:dyDescent="0.2"/>
    <row r="407" s="237" customFormat="1" ht="16" customHeight="1" x14ac:dyDescent="0.2"/>
    <row r="408" s="237" customFormat="1" ht="16" customHeight="1" x14ac:dyDescent="0.2"/>
    <row r="409" s="237" customFormat="1" ht="16" customHeight="1" x14ac:dyDescent="0.2"/>
    <row r="410" s="237" customFormat="1" ht="16" customHeight="1" x14ac:dyDescent="0.2"/>
    <row r="411" s="237" customFormat="1" ht="16" customHeight="1" x14ac:dyDescent="0.2"/>
    <row r="412" s="237" customFormat="1" ht="16" customHeight="1" x14ac:dyDescent="0.2"/>
    <row r="413" s="237" customFormat="1" ht="16" customHeight="1" x14ac:dyDescent="0.2"/>
    <row r="414" s="237" customFormat="1" ht="16" customHeight="1" x14ac:dyDescent="0.2"/>
    <row r="415" s="237" customFormat="1" ht="16" customHeight="1" x14ac:dyDescent="0.2"/>
    <row r="416" s="237" customFormat="1" ht="16" customHeight="1" x14ac:dyDescent="0.2"/>
    <row r="417" s="237" customFormat="1" ht="16" customHeight="1" x14ac:dyDescent="0.2"/>
    <row r="418" s="237" customFormat="1" ht="16" customHeight="1" x14ac:dyDescent="0.2"/>
    <row r="419" s="237" customFormat="1" ht="16" customHeight="1" x14ac:dyDescent="0.2"/>
    <row r="420" s="237" customFormat="1" ht="16" customHeight="1" x14ac:dyDescent="0.2"/>
    <row r="421" s="237" customFormat="1" ht="16" customHeight="1" x14ac:dyDescent="0.2"/>
    <row r="422" s="237" customFormat="1" ht="16" customHeight="1" x14ac:dyDescent="0.2"/>
    <row r="423" s="237" customFormat="1" ht="16" customHeight="1" x14ac:dyDescent="0.2"/>
    <row r="424" s="237" customFormat="1" ht="16" customHeight="1" x14ac:dyDescent="0.2"/>
    <row r="425" s="237" customFormat="1" ht="16" customHeight="1" x14ac:dyDescent="0.2"/>
    <row r="426" s="237" customFormat="1" ht="16" customHeight="1" x14ac:dyDescent="0.2"/>
    <row r="427" s="237" customFormat="1" ht="16" customHeight="1" x14ac:dyDescent="0.2"/>
    <row r="428" s="237" customFormat="1" ht="16" customHeight="1" x14ac:dyDescent="0.2"/>
    <row r="429" s="237" customFormat="1" ht="16" customHeight="1" x14ac:dyDescent="0.2"/>
    <row r="430" s="237" customFormat="1" ht="16" customHeight="1" x14ac:dyDescent="0.2"/>
    <row r="431" s="237" customFormat="1" ht="16" customHeight="1" x14ac:dyDescent="0.2"/>
    <row r="432" s="237" customFormat="1" ht="16" customHeight="1" x14ac:dyDescent="0.2"/>
    <row r="433" s="237" customFormat="1" ht="16" customHeight="1" x14ac:dyDescent="0.2"/>
    <row r="434" s="237" customFormat="1" ht="16" customHeight="1" x14ac:dyDescent="0.2"/>
    <row r="435" s="237" customFormat="1" ht="16" customHeight="1" x14ac:dyDescent="0.2"/>
    <row r="436" s="237" customFormat="1" ht="16" customHeight="1" x14ac:dyDescent="0.2"/>
    <row r="437" s="237" customFormat="1" ht="16" customHeight="1" x14ac:dyDescent="0.2"/>
    <row r="438" s="237" customFormat="1" ht="16" customHeight="1" x14ac:dyDescent="0.2"/>
    <row r="439" s="237" customFormat="1" ht="16" customHeight="1" x14ac:dyDescent="0.2"/>
    <row r="440" s="237" customFormat="1" ht="16" customHeight="1" x14ac:dyDescent="0.2"/>
    <row r="441" s="237" customFormat="1" ht="16" customHeight="1" x14ac:dyDescent="0.2"/>
    <row r="442" s="237" customFormat="1" ht="16" customHeight="1" x14ac:dyDescent="0.2"/>
    <row r="443" s="237" customFormat="1" ht="16" customHeight="1" x14ac:dyDescent="0.2"/>
    <row r="444" s="237" customFormat="1" ht="16" customHeight="1" x14ac:dyDescent="0.2"/>
    <row r="445" s="237" customFormat="1" ht="16" customHeight="1" x14ac:dyDescent="0.2"/>
    <row r="446" s="237" customFormat="1" ht="16" customHeight="1" x14ac:dyDescent="0.2"/>
    <row r="447" s="237" customFormat="1" ht="16" customHeight="1" x14ac:dyDescent="0.2"/>
    <row r="448" s="237" customFormat="1" ht="16" customHeight="1" x14ac:dyDescent="0.2"/>
    <row r="449" s="237" customFormat="1" ht="16" customHeight="1" x14ac:dyDescent="0.2"/>
    <row r="450" s="237" customFormat="1" ht="16" customHeight="1" x14ac:dyDescent="0.2"/>
    <row r="451" s="237" customFormat="1" ht="16" customHeight="1" x14ac:dyDescent="0.2"/>
    <row r="452" s="237" customFormat="1" ht="16" customHeight="1" x14ac:dyDescent="0.2"/>
    <row r="453" s="237" customFormat="1" ht="16" customHeight="1" x14ac:dyDescent="0.2"/>
    <row r="454" s="237" customFormat="1" ht="16" customHeight="1" x14ac:dyDescent="0.2"/>
    <row r="455" s="237" customFormat="1" ht="16" customHeight="1" x14ac:dyDescent="0.2"/>
    <row r="456" s="237" customFormat="1" ht="16" customHeight="1" x14ac:dyDescent="0.2"/>
    <row r="457" s="237" customFormat="1" ht="16" customHeight="1" x14ac:dyDescent="0.2"/>
    <row r="458" s="237" customFormat="1" ht="16" customHeight="1" x14ac:dyDescent="0.2"/>
    <row r="459" s="237" customFormat="1" ht="16" customHeight="1" x14ac:dyDescent="0.2"/>
    <row r="460" s="237" customFormat="1" ht="16" customHeight="1" x14ac:dyDescent="0.2"/>
    <row r="461" s="237" customFormat="1" ht="16" customHeight="1" x14ac:dyDescent="0.2"/>
    <row r="462" s="237" customFormat="1" ht="16" customHeight="1" x14ac:dyDescent="0.2"/>
    <row r="463" s="237" customFormat="1" ht="16" customHeight="1" x14ac:dyDescent="0.2"/>
    <row r="464" s="237" customFormat="1" ht="16" customHeight="1" x14ac:dyDescent="0.2"/>
    <row r="465" s="237" customFormat="1" ht="16" customHeight="1" x14ac:dyDescent="0.2"/>
    <row r="466" s="237" customFormat="1" ht="16" customHeight="1" x14ac:dyDescent="0.2"/>
    <row r="467" s="237" customFormat="1" ht="16" customHeight="1" x14ac:dyDescent="0.2"/>
    <row r="468" s="237" customFormat="1" ht="16" customHeight="1" x14ac:dyDescent="0.2"/>
    <row r="469" s="237" customFormat="1" ht="16" customHeight="1" x14ac:dyDescent="0.2"/>
    <row r="470" s="237" customFormat="1" ht="16" customHeight="1" x14ac:dyDescent="0.2"/>
    <row r="471" s="237" customFormat="1" ht="16" customHeight="1" x14ac:dyDescent="0.2"/>
    <row r="472" s="237" customFormat="1" ht="16" customHeight="1" x14ac:dyDescent="0.2"/>
    <row r="473" s="237" customFormat="1" ht="16" customHeight="1" x14ac:dyDescent="0.2"/>
    <row r="474" s="237" customFormat="1" ht="16" customHeight="1" x14ac:dyDescent="0.2"/>
    <row r="475" s="237" customFormat="1" ht="16" customHeight="1" x14ac:dyDescent="0.2"/>
    <row r="476" s="237" customFormat="1" ht="16" customHeight="1" x14ac:dyDescent="0.2"/>
    <row r="477" s="237" customFormat="1" ht="16" customHeight="1" x14ac:dyDescent="0.2"/>
    <row r="478" s="237" customFormat="1" ht="16" customHeight="1" x14ac:dyDescent="0.2"/>
    <row r="479" s="237" customFormat="1" ht="16" customHeight="1" x14ac:dyDescent="0.2"/>
    <row r="480" s="237" customFormat="1" ht="16" customHeight="1" x14ac:dyDescent="0.2"/>
    <row r="481" s="237" customFormat="1" ht="16" customHeight="1" x14ac:dyDescent="0.2"/>
    <row r="482" s="237" customFormat="1" ht="16" customHeight="1" x14ac:dyDescent="0.2"/>
    <row r="483" s="237" customFormat="1" ht="16" customHeight="1" x14ac:dyDescent="0.2"/>
    <row r="484" s="237" customFormat="1" ht="16" customHeight="1" x14ac:dyDescent="0.2"/>
    <row r="485" s="237" customFormat="1" ht="16" customHeight="1" x14ac:dyDescent="0.2"/>
    <row r="486" s="237" customFormat="1" ht="16" customHeight="1" x14ac:dyDescent="0.2"/>
    <row r="487" s="237" customFormat="1" ht="16" customHeight="1" x14ac:dyDescent="0.2"/>
    <row r="488" s="237" customFormat="1" ht="16" customHeight="1" x14ac:dyDescent="0.2"/>
    <row r="489" s="237" customFormat="1" ht="16" customHeight="1" x14ac:dyDescent="0.2"/>
    <row r="490" s="237" customFormat="1" ht="16" customHeight="1" x14ac:dyDescent="0.2"/>
    <row r="491" s="237" customFormat="1" ht="16" customHeight="1" x14ac:dyDescent="0.2"/>
    <row r="492" s="237" customFormat="1" ht="16" customHeight="1" x14ac:dyDescent="0.2"/>
    <row r="493" s="237" customFormat="1" ht="16" customHeight="1" x14ac:dyDescent="0.2"/>
    <row r="494" s="237" customFormat="1" ht="16" customHeight="1" x14ac:dyDescent="0.2"/>
    <row r="495" s="237" customFormat="1" ht="16" customHeight="1" x14ac:dyDescent="0.2"/>
    <row r="496" s="237" customFormat="1" ht="16" customHeight="1" x14ac:dyDescent="0.2"/>
    <row r="497" s="237" customFormat="1" ht="16" customHeight="1" x14ac:dyDescent="0.2"/>
    <row r="498" s="237" customFormat="1" ht="16" customHeight="1" x14ac:dyDescent="0.2"/>
    <row r="499" s="237" customFormat="1" ht="16" customHeight="1" x14ac:dyDescent="0.2"/>
    <row r="500" s="237" customFormat="1" ht="16" customHeight="1" x14ac:dyDescent="0.2"/>
    <row r="501" s="237" customFormat="1" ht="16" customHeight="1" x14ac:dyDescent="0.2"/>
    <row r="502" s="237" customFormat="1" ht="16" customHeight="1" x14ac:dyDescent="0.2"/>
    <row r="503" s="237" customFormat="1" ht="16" customHeight="1" x14ac:dyDescent="0.2"/>
    <row r="504" s="237" customFormat="1" ht="16" customHeight="1" x14ac:dyDescent="0.2"/>
    <row r="505" s="237" customFormat="1" ht="16" customHeight="1" x14ac:dyDescent="0.2"/>
    <row r="506" s="237" customFormat="1" ht="16" customHeight="1" x14ac:dyDescent="0.2"/>
    <row r="507" s="237" customFormat="1" ht="16" customHeight="1" x14ac:dyDescent="0.2"/>
    <row r="508" s="237" customFormat="1" ht="16" customHeight="1" x14ac:dyDescent="0.2"/>
    <row r="509" s="237" customFormat="1" ht="16" customHeight="1" x14ac:dyDescent="0.2"/>
    <row r="510" s="237" customFormat="1" ht="16" customHeight="1" x14ac:dyDescent="0.2"/>
    <row r="511" s="237" customFormat="1" ht="16" customHeight="1" x14ac:dyDescent="0.2"/>
    <row r="512" s="237" customFormat="1" ht="16" customHeight="1" x14ac:dyDescent="0.2"/>
    <row r="513" s="237" customFormat="1" ht="16" customHeight="1" x14ac:dyDescent="0.2"/>
    <row r="514" s="237" customFormat="1" ht="16" customHeight="1" x14ac:dyDescent="0.2"/>
    <row r="515" s="237" customFormat="1" ht="16" customHeight="1" x14ac:dyDescent="0.2"/>
    <row r="516" s="237" customFormat="1" ht="16" customHeight="1" x14ac:dyDescent="0.2"/>
    <row r="517" s="237" customFormat="1" ht="16" customHeight="1" x14ac:dyDescent="0.2"/>
    <row r="518" s="237" customFormat="1" ht="16" customHeight="1" x14ac:dyDescent="0.2"/>
    <row r="519" s="237" customFormat="1" ht="16" customHeight="1" x14ac:dyDescent="0.2"/>
    <row r="520" s="237" customFormat="1" ht="16" customHeight="1" x14ac:dyDescent="0.2"/>
    <row r="521" s="237" customFormat="1" ht="16" customHeight="1" x14ac:dyDescent="0.2"/>
    <row r="522" s="237" customFormat="1" ht="16" customHeight="1" x14ac:dyDescent="0.2"/>
    <row r="523" s="237" customFormat="1" ht="16" customHeight="1" x14ac:dyDescent="0.2"/>
    <row r="524" s="237" customFormat="1" ht="16" customHeight="1" x14ac:dyDescent="0.2"/>
    <row r="525" s="237" customFormat="1" ht="16" customHeight="1" x14ac:dyDescent="0.2"/>
    <row r="526" s="237" customFormat="1" ht="16" customHeight="1" x14ac:dyDescent="0.2"/>
    <row r="527" s="237" customFormat="1" ht="16" customHeight="1" x14ac:dyDescent="0.2"/>
    <row r="528" s="237" customFormat="1" ht="16" customHeight="1" x14ac:dyDescent="0.2"/>
    <row r="529" s="237" customFormat="1" ht="16" customHeight="1" x14ac:dyDescent="0.2"/>
    <row r="530" s="237" customFormat="1" ht="16" customHeight="1" x14ac:dyDescent="0.2"/>
    <row r="531" s="237" customFormat="1" ht="16" customHeight="1" x14ac:dyDescent="0.2"/>
    <row r="532" s="237" customFormat="1" ht="16" customHeight="1" x14ac:dyDescent="0.2"/>
    <row r="533" s="237" customFormat="1" ht="16" customHeight="1" x14ac:dyDescent="0.2"/>
    <row r="534" s="237" customFormat="1" ht="16" customHeight="1" x14ac:dyDescent="0.2"/>
    <row r="535" s="237" customFormat="1" ht="16" customHeight="1" x14ac:dyDescent="0.2"/>
    <row r="536" s="237" customFormat="1" ht="16" customHeight="1" x14ac:dyDescent="0.2"/>
    <row r="537" s="237" customFormat="1" ht="16" customHeight="1" x14ac:dyDescent="0.2"/>
    <row r="538" s="237" customFormat="1" ht="16" customHeight="1" x14ac:dyDescent="0.2"/>
    <row r="539" s="237" customFormat="1" ht="16" customHeight="1" x14ac:dyDescent="0.2"/>
    <row r="540" s="237" customFormat="1" ht="16" customHeight="1" x14ac:dyDescent="0.2"/>
    <row r="541" s="237" customFormat="1" ht="16" customHeight="1" x14ac:dyDescent="0.2"/>
    <row r="542" s="237" customFormat="1" ht="16" customHeight="1" x14ac:dyDescent="0.2"/>
    <row r="543" s="237" customFormat="1" ht="16" customHeight="1" x14ac:dyDescent="0.2"/>
    <row r="544" s="237" customFormat="1" ht="16" customHeight="1" x14ac:dyDescent="0.2"/>
    <row r="545" s="237" customFormat="1" ht="16" customHeight="1" x14ac:dyDescent="0.2"/>
    <row r="546" s="237" customFormat="1" ht="16" customHeight="1" x14ac:dyDescent="0.2"/>
    <row r="547" s="237" customFormat="1" ht="16" customHeight="1" x14ac:dyDescent="0.2"/>
    <row r="548" s="237" customFormat="1" ht="16" customHeight="1" x14ac:dyDescent="0.2"/>
    <row r="549" s="237" customFormat="1" ht="16" customHeight="1" x14ac:dyDescent="0.2"/>
    <row r="550" s="237" customFormat="1" ht="16" customHeight="1" x14ac:dyDescent="0.2"/>
    <row r="551" s="237" customFormat="1" ht="16" customHeight="1" x14ac:dyDescent="0.2"/>
    <row r="552" s="237" customFormat="1" ht="16" customHeight="1" x14ac:dyDescent="0.2"/>
    <row r="553" s="237" customFormat="1" ht="16" customHeight="1" x14ac:dyDescent="0.2"/>
    <row r="554" s="237" customFormat="1" ht="16" customHeight="1" x14ac:dyDescent="0.2"/>
    <row r="555" s="237" customFormat="1" ht="16" customHeight="1" x14ac:dyDescent="0.2"/>
    <row r="556" s="237" customFormat="1" ht="16" customHeight="1" x14ac:dyDescent="0.2"/>
    <row r="557" s="237" customFormat="1" ht="16" customHeight="1" x14ac:dyDescent="0.2"/>
    <row r="558" s="237" customFormat="1" ht="16" customHeight="1" x14ac:dyDescent="0.2"/>
    <row r="559" s="237" customFormat="1" ht="16" customHeight="1" x14ac:dyDescent="0.2"/>
    <row r="560" s="237" customFormat="1" ht="16" customHeight="1" x14ac:dyDescent="0.2"/>
    <row r="561" s="237" customFormat="1" ht="16" customHeight="1" x14ac:dyDescent="0.2"/>
    <row r="562" s="237" customFormat="1" ht="16" customHeight="1" x14ac:dyDescent="0.2"/>
    <row r="563" s="237" customFormat="1" ht="16" customHeight="1" x14ac:dyDescent="0.2"/>
    <row r="564" s="237" customFormat="1" ht="16" customHeight="1" x14ac:dyDescent="0.2"/>
    <row r="565" s="237" customFormat="1" ht="16" customHeight="1" x14ac:dyDescent="0.2"/>
    <row r="566" s="237" customFormat="1" ht="16" customHeight="1" x14ac:dyDescent="0.2"/>
    <row r="567" s="237" customFormat="1" ht="16" customHeight="1" x14ac:dyDescent="0.2"/>
    <row r="568" s="237" customFormat="1" ht="16" customHeight="1" x14ac:dyDescent="0.2"/>
    <row r="569" s="237" customFormat="1" ht="16" customHeight="1" x14ac:dyDescent="0.2"/>
    <row r="570" s="237" customFormat="1" ht="16" customHeight="1" x14ac:dyDescent="0.2"/>
    <row r="571" s="237" customFormat="1" ht="16" customHeight="1" x14ac:dyDescent="0.2"/>
    <row r="572" s="237" customFormat="1" ht="16" customHeight="1" x14ac:dyDescent="0.2"/>
    <row r="573" s="237" customFormat="1" ht="16" customHeight="1" x14ac:dyDescent="0.2"/>
    <row r="574" s="237" customFormat="1" ht="16" customHeight="1" x14ac:dyDescent="0.2"/>
    <row r="575" s="237" customFormat="1" ht="16" customHeight="1" x14ac:dyDescent="0.2"/>
    <row r="576" s="237" customFormat="1" ht="16" customHeight="1" x14ac:dyDescent="0.2"/>
    <row r="577" s="237" customFormat="1" ht="16" customHeight="1" x14ac:dyDescent="0.2"/>
    <row r="578" s="237" customFormat="1" ht="16" customHeight="1" x14ac:dyDescent="0.2"/>
    <row r="579" s="237" customFormat="1" ht="16" customHeight="1" x14ac:dyDescent="0.2"/>
    <row r="580" s="237" customFormat="1" ht="16" customHeight="1" x14ac:dyDescent="0.2"/>
    <row r="581" s="237" customFormat="1" ht="16" customHeight="1" x14ac:dyDescent="0.2"/>
    <row r="582" s="237" customFormat="1" ht="16" customHeight="1" x14ac:dyDescent="0.2"/>
    <row r="583" s="237" customFormat="1" ht="16" customHeight="1" x14ac:dyDescent="0.2"/>
    <row r="584" s="237" customFormat="1" ht="16" customHeight="1" x14ac:dyDescent="0.2"/>
    <row r="585" s="237" customFormat="1" ht="16" customHeight="1" x14ac:dyDescent="0.2"/>
    <row r="586" s="237" customFormat="1" ht="16" customHeight="1" x14ac:dyDescent="0.2"/>
    <row r="587" s="237" customFormat="1" ht="16" customHeight="1" x14ac:dyDescent="0.2"/>
    <row r="588" s="237" customFormat="1" ht="16" customHeight="1" x14ac:dyDescent="0.2"/>
    <row r="589" s="237" customFormat="1" ht="16" customHeight="1" x14ac:dyDescent="0.2"/>
    <row r="590" s="237" customFormat="1" ht="16" customHeight="1" x14ac:dyDescent="0.2"/>
    <row r="591" s="237" customFormat="1" ht="16" customHeight="1" x14ac:dyDescent="0.2"/>
    <row r="592" s="237" customFormat="1" ht="16" customHeight="1" x14ac:dyDescent="0.2"/>
    <row r="593" s="237" customFormat="1" ht="16" customHeight="1" x14ac:dyDescent="0.2"/>
    <row r="594" s="237" customFormat="1" ht="16" customHeight="1" x14ac:dyDescent="0.2"/>
    <row r="595" s="237" customFormat="1" ht="16" customHeight="1" x14ac:dyDescent="0.2"/>
    <row r="596" s="237" customFormat="1" ht="16" customHeight="1" x14ac:dyDescent="0.2"/>
    <row r="597" s="237" customFormat="1" ht="16" customHeight="1" x14ac:dyDescent="0.2"/>
    <row r="598" s="237" customFormat="1" ht="16" customHeight="1" x14ac:dyDescent="0.2"/>
    <row r="599" s="237" customFormat="1" ht="16" customHeight="1" x14ac:dyDescent="0.2"/>
    <row r="600" s="237" customFormat="1" ht="16" customHeight="1" x14ac:dyDescent="0.2"/>
    <row r="601" s="237" customFormat="1" ht="16" customHeight="1" x14ac:dyDescent="0.2"/>
    <row r="602" s="237" customFormat="1" ht="16" customHeight="1" x14ac:dyDescent="0.2"/>
    <row r="603" s="237" customFormat="1" ht="16" customHeight="1" x14ac:dyDescent="0.2"/>
    <row r="604" s="237" customFormat="1" ht="16" customHeight="1" x14ac:dyDescent="0.2"/>
    <row r="605" s="237" customFormat="1" ht="16" customHeight="1" x14ac:dyDescent="0.2"/>
    <row r="606" s="237" customFormat="1" ht="16" customHeight="1" x14ac:dyDescent="0.2"/>
    <row r="607" s="237" customFormat="1" ht="16" customHeight="1" x14ac:dyDescent="0.2"/>
    <row r="608" s="237" customFormat="1" ht="16" customHeight="1" x14ac:dyDescent="0.2"/>
    <row r="609" s="237" customFormat="1" ht="16" customHeight="1" x14ac:dyDescent="0.2"/>
    <row r="610" s="237" customFormat="1" ht="16" customHeight="1" x14ac:dyDescent="0.2"/>
    <row r="611" s="237" customFormat="1" ht="16" customHeight="1" x14ac:dyDescent="0.2"/>
    <row r="612" s="237" customFormat="1" ht="16" customHeight="1" x14ac:dyDescent="0.2"/>
    <row r="613" s="237" customFormat="1" ht="16" customHeight="1" x14ac:dyDescent="0.2"/>
    <row r="614" s="237" customFormat="1" ht="16" customHeight="1" x14ac:dyDescent="0.2"/>
    <row r="615" s="237" customFormat="1" ht="16" customHeight="1" x14ac:dyDescent="0.2"/>
    <row r="616" s="237" customFormat="1" ht="16" customHeight="1" x14ac:dyDescent="0.2"/>
    <row r="617" s="237" customFormat="1" ht="16" customHeight="1" x14ac:dyDescent="0.2"/>
    <row r="618" s="237" customFormat="1" ht="16" customHeight="1" x14ac:dyDescent="0.2"/>
    <row r="619" s="237" customFormat="1" ht="16" customHeight="1" x14ac:dyDescent="0.2"/>
    <row r="620" s="237" customFormat="1" ht="16" customHeight="1" x14ac:dyDescent="0.2"/>
    <row r="621" s="237" customFormat="1" ht="16" customHeight="1" x14ac:dyDescent="0.2"/>
    <row r="622" s="237" customFormat="1" ht="16" customHeight="1" x14ac:dyDescent="0.2"/>
    <row r="623" s="237" customFormat="1" ht="16" customHeight="1" x14ac:dyDescent="0.2"/>
    <row r="624" s="237" customFormat="1" ht="16" customHeight="1" x14ac:dyDescent="0.2"/>
    <row r="625" s="237" customFormat="1" ht="16" customHeight="1" x14ac:dyDescent="0.2"/>
    <row r="626" s="237" customFormat="1" ht="16" customHeight="1" x14ac:dyDescent="0.2"/>
    <row r="627" s="237" customFormat="1" ht="16" customHeight="1" x14ac:dyDescent="0.2"/>
    <row r="628" s="237" customFormat="1" ht="16" customHeight="1" x14ac:dyDescent="0.2"/>
    <row r="629" s="237" customFormat="1" ht="16" customHeight="1" x14ac:dyDescent="0.2"/>
    <row r="630" s="237" customFormat="1" ht="16" customHeight="1" x14ac:dyDescent="0.2"/>
    <row r="631" s="237" customFormat="1" ht="16" customHeight="1" x14ac:dyDescent="0.2"/>
    <row r="632" s="237" customFormat="1" ht="16" customHeight="1" x14ac:dyDescent="0.2"/>
    <row r="633" s="237" customFormat="1" ht="16" customHeight="1" x14ac:dyDescent="0.2"/>
    <row r="634" s="237" customFormat="1" ht="16" customHeight="1" x14ac:dyDescent="0.2"/>
    <row r="635" s="237" customFormat="1" ht="16" customHeight="1" x14ac:dyDescent="0.2"/>
    <row r="636" s="237" customFormat="1" ht="16" customHeight="1" x14ac:dyDescent="0.2"/>
    <row r="637" s="237" customFormat="1" ht="16" customHeight="1" x14ac:dyDescent="0.2"/>
    <row r="638" s="237" customFormat="1" ht="16" customHeight="1" x14ac:dyDescent="0.2"/>
    <row r="639" s="237" customFormat="1" ht="16" customHeight="1" x14ac:dyDescent="0.2"/>
    <row r="640" s="237" customFormat="1" ht="16" customHeight="1" x14ac:dyDescent="0.2"/>
    <row r="641" s="237" customFormat="1" ht="16" customHeight="1" x14ac:dyDescent="0.2"/>
    <row r="642" s="237" customFormat="1" ht="16" customHeight="1" x14ac:dyDescent="0.2"/>
    <row r="643" s="237" customFormat="1" ht="16" customHeight="1" x14ac:dyDescent="0.2"/>
    <row r="644" s="237" customFormat="1" ht="16" customHeight="1" x14ac:dyDescent="0.2"/>
    <row r="645" s="237" customFormat="1" ht="16" customHeight="1" x14ac:dyDescent="0.2"/>
    <row r="646" s="237" customFormat="1" ht="16" customHeight="1" x14ac:dyDescent="0.2"/>
    <row r="647" s="237" customFormat="1" ht="16" customHeight="1" x14ac:dyDescent="0.2"/>
    <row r="648" s="237" customFormat="1" ht="16" customHeight="1" x14ac:dyDescent="0.2"/>
    <row r="649" s="237" customFormat="1" ht="16" customHeight="1" x14ac:dyDescent="0.2"/>
    <row r="650" s="237" customFormat="1" ht="16" customHeight="1" x14ac:dyDescent="0.2"/>
    <row r="651" s="237" customFormat="1" ht="16" customHeight="1" x14ac:dyDescent="0.2"/>
    <row r="652" s="237" customFormat="1" ht="16" customHeight="1" x14ac:dyDescent="0.2"/>
    <row r="653" s="237" customFormat="1" ht="16" customHeight="1" x14ac:dyDescent="0.2"/>
    <row r="654" s="237" customFormat="1" ht="16" customHeight="1" x14ac:dyDescent="0.2"/>
    <row r="655" s="237" customFormat="1" ht="16" customHeight="1" x14ac:dyDescent="0.2"/>
    <row r="656" s="237" customFormat="1" ht="16" customHeight="1" x14ac:dyDescent="0.2"/>
    <row r="657" s="237" customFormat="1" ht="16" customHeight="1" x14ac:dyDescent="0.2"/>
    <row r="658" s="237" customFormat="1" ht="16" customHeight="1" x14ac:dyDescent="0.2"/>
    <row r="659" s="237" customFormat="1" ht="16" customHeight="1" x14ac:dyDescent="0.2"/>
    <row r="660" s="237" customFormat="1" ht="16" customHeight="1" x14ac:dyDescent="0.2"/>
    <row r="661" s="237" customFormat="1" ht="16" customHeight="1" x14ac:dyDescent="0.2"/>
    <row r="662" s="237" customFormat="1" ht="16" customHeight="1" x14ac:dyDescent="0.2"/>
    <row r="663" s="237" customFormat="1" ht="16" customHeight="1" x14ac:dyDescent="0.2"/>
    <row r="664" s="237" customFormat="1" ht="16" customHeight="1" x14ac:dyDescent="0.2"/>
    <row r="665" s="237" customFormat="1" ht="16" customHeight="1" x14ac:dyDescent="0.2"/>
    <row r="666" s="237" customFormat="1" ht="16" customHeight="1" x14ac:dyDescent="0.2"/>
    <row r="667" s="237" customFormat="1" ht="16" customHeight="1" x14ac:dyDescent="0.2"/>
    <row r="668" s="237" customFormat="1" ht="16" customHeight="1" x14ac:dyDescent="0.2"/>
    <row r="669" s="237" customFormat="1" ht="16" customHeight="1" x14ac:dyDescent="0.2"/>
    <row r="670" s="237" customFormat="1" ht="16" customHeight="1" x14ac:dyDescent="0.2"/>
    <row r="671" s="237" customFormat="1" ht="16" customHeight="1" x14ac:dyDescent="0.2"/>
    <row r="672" s="237" customFormat="1" ht="16" customHeight="1" x14ac:dyDescent="0.2"/>
    <row r="673" s="237" customFormat="1" ht="16" customHeight="1" x14ac:dyDescent="0.2"/>
    <row r="674" s="237" customFormat="1" ht="16" customHeight="1" x14ac:dyDescent="0.2"/>
    <row r="675" s="237" customFormat="1" ht="16" customHeight="1" x14ac:dyDescent="0.2"/>
    <row r="676" s="237" customFormat="1" ht="16" customHeight="1" x14ac:dyDescent="0.2"/>
    <row r="677" s="237" customFormat="1" ht="16" customHeight="1" x14ac:dyDescent="0.2"/>
    <row r="678" s="237" customFormat="1" ht="16" customHeight="1" x14ac:dyDescent="0.2"/>
    <row r="679" s="237" customFormat="1" ht="16" customHeight="1" x14ac:dyDescent="0.2"/>
    <row r="680" s="237" customFormat="1" ht="16" customHeight="1" x14ac:dyDescent="0.2"/>
    <row r="681" s="237" customFormat="1" ht="16" customHeight="1" x14ac:dyDescent="0.2"/>
    <row r="682" s="237" customFormat="1" ht="16" customHeight="1" x14ac:dyDescent="0.2"/>
    <row r="683" s="237" customFormat="1" ht="16" customHeight="1" x14ac:dyDescent="0.2"/>
    <row r="684" s="237" customFormat="1" ht="16" customHeight="1" x14ac:dyDescent="0.2"/>
    <row r="685" s="237" customFormat="1" ht="16" customHeight="1" x14ac:dyDescent="0.2"/>
    <row r="686" s="237" customFormat="1" ht="16" customHeight="1" x14ac:dyDescent="0.2"/>
    <row r="687" s="237" customFormat="1" ht="16" customHeight="1" x14ac:dyDescent="0.2"/>
    <row r="688" s="237" customFormat="1" ht="16" customHeight="1" x14ac:dyDescent="0.2"/>
    <row r="689" s="237" customFormat="1" ht="16" customHeight="1" x14ac:dyDescent="0.2"/>
    <row r="690" s="237" customFormat="1" ht="16" customHeight="1" x14ac:dyDescent="0.2"/>
    <row r="691" s="237" customFormat="1" ht="16" customHeight="1" x14ac:dyDescent="0.2"/>
    <row r="692" s="237" customFormat="1" ht="16" customHeight="1" x14ac:dyDescent="0.2"/>
    <row r="693" s="237" customFormat="1" ht="16" customHeight="1" x14ac:dyDescent="0.2"/>
    <row r="694" s="237" customFormat="1" ht="16" customHeight="1" x14ac:dyDescent="0.2"/>
    <row r="695" s="237" customFormat="1" ht="16" customHeight="1" x14ac:dyDescent="0.2"/>
    <row r="696" s="237" customFormat="1" ht="16" customHeight="1" x14ac:dyDescent="0.2"/>
    <row r="697" s="237" customFormat="1" ht="16" customHeight="1" x14ac:dyDescent="0.2"/>
    <row r="698" s="237" customFormat="1" ht="16" customHeight="1" x14ac:dyDescent="0.2"/>
    <row r="699" s="237" customFormat="1" ht="16" customHeight="1" x14ac:dyDescent="0.2"/>
    <row r="700" s="237" customFormat="1" ht="16" customHeight="1" x14ac:dyDescent="0.2"/>
    <row r="701" s="237" customFormat="1" ht="16" customHeight="1" x14ac:dyDescent="0.2"/>
    <row r="702" s="237" customFormat="1" ht="16" customHeight="1" x14ac:dyDescent="0.2"/>
    <row r="703" s="237" customFormat="1" ht="16" customHeight="1" x14ac:dyDescent="0.2"/>
    <row r="704" s="237" customFormat="1" ht="16" customHeight="1" x14ac:dyDescent="0.2"/>
    <row r="705" s="237" customFormat="1" ht="16" customHeight="1" x14ac:dyDescent="0.2"/>
    <row r="706" s="237" customFormat="1" ht="16" customHeight="1" x14ac:dyDescent="0.2"/>
    <row r="707" s="237" customFormat="1" ht="16" customHeight="1" x14ac:dyDescent="0.2"/>
    <row r="708" s="237" customFormat="1" ht="16" customHeight="1" x14ac:dyDescent="0.2"/>
    <row r="709" s="237" customFormat="1" ht="16" customHeight="1" x14ac:dyDescent="0.2"/>
    <row r="710" s="237" customFormat="1" ht="16" customHeight="1" x14ac:dyDescent="0.2"/>
    <row r="711" s="237" customFormat="1" ht="16" customHeight="1" x14ac:dyDescent="0.2"/>
    <row r="712" s="237" customFormat="1" ht="16" customHeight="1" x14ac:dyDescent="0.2"/>
    <row r="713" s="237" customFormat="1" ht="16" customHeight="1" x14ac:dyDescent="0.2"/>
    <row r="714" s="237" customFormat="1" ht="16" customHeight="1" x14ac:dyDescent="0.2"/>
    <row r="715" s="237" customFormat="1" ht="16" customHeight="1" x14ac:dyDescent="0.2"/>
    <row r="716" s="237" customFormat="1" ht="16" customHeight="1" x14ac:dyDescent="0.2"/>
    <row r="717" s="237" customFormat="1" ht="16" customHeight="1" x14ac:dyDescent="0.2"/>
    <row r="718" s="237" customFormat="1" ht="16" customHeight="1" x14ac:dyDescent="0.2"/>
    <row r="719" s="237" customFormat="1" ht="16" customHeight="1" x14ac:dyDescent="0.2"/>
    <row r="720" s="237" customFormat="1" ht="16" customHeight="1" x14ac:dyDescent="0.2"/>
    <row r="721" s="237" customFormat="1" ht="16" customHeight="1" x14ac:dyDescent="0.2"/>
    <row r="722" s="237" customFormat="1" ht="16" customHeight="1" x14ac:dyDescent="0.2"/>
    <row r="723" s="237" customFormat="1" ht="16" customHeight="1" x14ac:dyDescent="0.2"/>
    <row r="724" s="237" customFormat="1" ht="16" customHeight="1" x14ac:dyDescent="0.2"/>
    <row r="725" s="237" customFormat="1" ht="16" customHeight="1" x14ac:dyDescent="0.2"/>
    <row r="726" s="237" customFormat="1" ht="16" customHeight="1" x14ac:dyDescent="0.2"/>
    <row r="727" s="237" customFormat="1" ht="16" customHeight="1" x14ac:dyDescent="0.2"/>
    <row r="728" s="237" customFormat="1" ht="16" customHeight="1" x14ac:dyDescent="0.2"/>
    <row r="729" s="237" customFormat="1" ht="16" customHeight="1" x14ac:dyDescent="0.2"/>
    <row r="730" s="237" customFormat="1" ht="16" customHeight="1" x14ac:dyDescent="0.2"/>
    <row r="731" s="237" customFormat="1" ht="16" customHeight="1" x14ac:dyDescent="0.2"/>
    <row r="732" s="237" customFormat="1" ht="16" customHeight="1" x14ac:dyDescent="0.2"/>
    <row r="733" s="237" customFormat="1" ht="16" customHeight="1" x14ac:dyDescent="0.2"/>
    <row r="734" s="237" customFormat="1" ht="16" customHeight="1" x14ac:dyDescent="0.2"/>
    <row r="735" s="237" customFormat="1" ht="16" customHeight="1" x14ac:dyDescent="0.2"/>
    <row r="736" s="237" customFormat="1" ht="16" customHeight="1" x14ac:dyDescent="0.2"/>
    <row r="737" s="237" customFormat="1" ht="16" customHeight="1" x14ac:dyDescent="0.2"/>
    <row r="738" s="237" customFormat="1" ht="16" customHeight="1" x14ac:dyDescent="0.2"/>
    <row r="739" s="237" customFormat="1" ht="16" customHeight="1" x14ac:dyDescent="0.2"/>
    <row r="740" s="237" customFormat="1" ht="16" customHeight="1" x14ac:dyDescent="0.2"/>
    <row r="741" s="237" customFormat="1" ht="16" customHeight="1" x14ac:dyDescent="0.2"/>
    <row r="742" s="237" customFormat="1" ht="16" customHeight="1" x14ac:dyDescent="0.2"/>
    <row r="743" s="237" customFormat="1" ht="16" customHeight="1" x14ac:dyDescent="0.2"/>
    <row r="744" s="237" customFormat="1" ht="16" customHeight="1" x14ac:dyDescent="0.2"/>
    <row r="745" s="237" customFormat="1" ht="16" customHeight="1" x14ac:dyDescent="0.2"/>
    <row r="746" s="237" customFormat="1" ht="16" customHeight="1" x14ac:dyDescent="0.2"/>
    <row r="747" s="237" customFormat="1" ht="16" customHeight="1" x14ac:dyDescent="0.2"/>
    <row r="748" s="237" customFormat="1" ht="16" customHeight="1" x14ac:dyDescent="0.2"/>
    <row r="749" s="237" customFormat="1" ht="16" customHeight="1" x14ac:dyDescent="0.2"/>
    <row r="750" s="237" customFormat="1" ht="16" customHeight="1" x14ac:dyDescent="0.2"/>
    <row r="751" s="237" customFormat="1" ht="16" customHeight="1" x14ac:dyDescent="0.2"/>
    <row r="752" s="237" customFormat="1" ht="16" customHeight="1" x14ac:dyDescent="0.2"/>
    <row r="753" s="237" customFormat="1" ht="16" customHeight="1" x14ac:dyDescent="0.2"/>
    <row r="754" s="237" customFormat="1" ht="16" customHeight="1" x14ac:dyDescent="0.2"/>
    <row r="755" s="237" customFormat="1" ht="16" customHeight="1" x14ac:dyDescent="0.2"/>
    <row r="756" s="237" customFormat="1" ht="16" customHeight="1" x14ac:dyDescent="0.2"/>
    <row r="757" s="237" customFormat="1" ht="16" customHeight="1" x14ac:dyDescent="0.2"/>
    <row r="758" s="237" customFormat="1" ht="16" customHeight="1" x14ac:dyDescent="0.2"/>
    <row r="759" s="237" customFormat="1" ht="16" customHeight="1" x14ac:dyDescent="0.2"/>
    <row r="760" s="237" customFormat="1" ht="16" customHeight="1" x14ac:dyDescent="0.2"/>
    <row r="761" s="237" customFormat="1" ht="16" customHeight="1" x14ac:dyDescent="0.2"/>
    <row r="762" s="237" customFormat="1" ht="16" customHeight="1" x14ac:dyDescent="0.2"/>
    <row r="763" s="237" customFormat="1" ht="16" customHeight="1" x14ac:dyDescent="0.2"/>
    <row r="764" s="237" customFormat="1" ht="16" customHeight="1" x14ac:dyDescent="0.2"/>
    <row r="765" s="237" customFormat="1" ht="16" customHeight="1" x14ac:dyDescent="0.2"/>
    <row r="766" s="237" customFormat="1" ht="16" customHeight="1" x14ac:dyDescent="0.2"/>
    <row r="767" s="237" customFormat="1" ht="16" customHeight="1" x14ac:dyDescent="0.2"/>
    <row r="768" s="237" customFormat="1" ht="16" customHeight="1" x14ac:dyDescent="0.2"/>
    <row r="769" s="237" customFormat="1" ht="16" customHeight="1" x14ac:dyDescent="0.2"/>
    <row r="770" s="237" customFormat="1" ht="16" customHeight="1" x14ac:dyDescent="0.2"/>
    <row r="771" s="237" customFormat="1" ht="16" customHeight="1" x14ac:dyDescent="0.2"/>
    <row r="772" s="237" customFormat="1" ht="16" customHeight="1" x14ac:dyDescent="0.2"/>
    <row r="773" s="237" customFormat="1" ht="16" customHeight="1" x14ac:dyDescent="0.2"/>
    <row r="774" s="237" customFormat="1" ht="16" customHeight="1" x14ac:dyDescent="0.2"/>
    <row r="775" s="237" customFormat="1" ht="16" customHeight="1" x14ac:dyDescent="0.2"/>
    <row r="776" s="237" customFormat="1" ht="16" customHeight="1" x14ac:dyDescent="0.2"/>
    <row r="777" s="237" customFormat="1" ht="16" customHeight="1" x14ac:dyDescent="0.2"/>
    <row r="778" s="237" customFormat="1" ht="16" customHeight="1" x14ac:dyDescent="0.2"/>
    <row r="779" s="237" customFormat="1" ht="16" customHeight="1" x14ac:dyDescent="0.2"/>
    <row r="780" s="237" customFormat="1" ht="16" customHeight="1" x14ac:dyDescent="0.2"/>
    <row r="781" s="237" customFormat="1" ht="16" customHeight="1" x14ac:dyDescent="0.2"/>
    <row r="782" s="237" customFormat="1" ht="16" customHeight="1" x14ac:dyDescent="0.2"/>
    <row r="783" s="237" customFormat="1" ht="16" customHeight="1" x14ac:dyDescent="0.2"/>
    <row r="784" s="237" customFormat="1" ht="16" customHeight="1" x14ac:dyDescent="0.2"/>
    <row r="785" s="237" customFormat="1" ht="16" customHeight="1" x14ac:dyDescent="0.2"/>
    <row r="786" s="237" customFormat="1" ht="16" customHeight="1" x14ac:dyDescent="0.2"/>
    <row r="787" s="237" customFormat="1" ht="16" customHeight="1" x14ac:dyDescent="0.2"/>
    <row r="788" s="237" customFormat="1" ht="16" customHeight="1" x14ac:dyDescent="0.2"/>
    <row r="789" s="237" customFormat="1" ht="16" customHeight="1" x14ac:dyDescent="0.2"/>
    <row r="790" s="237" customFormat="1" ht="16" customHeight="1" x14ac:dyDescent="0.2"/>
    <row r="791" s="237" customFormat="1" ht="16" customHeight="1" x14ac:dyDescent="0.2"/>
    <row r="792" s="237" customFormat="1" ht="16" customHeight="1" x14ac:dyDescent="0.2"/>
    <row r="793" s="237" customFormat="1" ht="16" customHeight="1" x14ac:dyDescent="0.2"/>
    <row r="794" s="237" customFormat="1" ht="16" customHeight="1" x14ac:dyDescent="0.2"/>
    <row r="795" s="237" customFormat="1" ht="16" customHeight="1" x14ac:dyDescent="0.2"/>
    <row r="796" s="237" customFormat="1" ht="16" customHeight="1" x14ac:dyDescent="0.2"/>
    <row r="797" s="237" customFormat="1" ht="16" customHeight="1" x14ac:dyDescent="0.2"/>
    <row r="798" s="237" customFormat="1" ht="16" customHeight="1" x14ac:dyDescent="0.2"/>
    <row r="799" s="237" customFormat="1" ht="16" customHeight="1" x14ac:dyDescent="0.2"/>
    <row r="800" s="237" customFormat="1" ht="16" customHeight="1" x14ac:dyDescent="0.2"/>
    <row r="801" s="237" customFormat="1" ht="16" customHeight="1" x14ac:dyDescent="0.2"/>
    <row r="802" s="237" customFormat="1" ht="16" customHeight="1" x14ac:dyDescent="0.2"/>
    <row r="803" s="237" customFormat="1" ht="16" customHeight="1" x14ac:dyDescent="0.2"/>
    <row r="804" s="237" customFormat="1" ht="16" customHeight="1" x14ac:dyDescent="0.2"/>
    <row r="805" s="237" customFormat="1" ht="16" customHeight="1" x14ac:dyDescent="0.2"/>
    <row r="806" s="237" customFormat="1" ht="16" customHeight="1" x14ac:dyDescent="0.2"/>
    <row r="807" s="237" customFormat="1" ht="16" customHeight="1" x14ac:dyDescent="0.2"/>
    <row r="808" s="237" customFormat="1" ht="16" customHeight="1" x14ac:dyDescent="0.2"/>
    <row r="809" s="237" customFormat="1" ht="16" customHeight="1" x14ac:dyDescent="0.2"/>
    <row r="810" s="237" customFormat="1" ht="16" customHeight="1" x14ac:dyDescent="0.2"/>
    <row r="811" s="237" customFormat="1" ht="16" customHeight="1" x14ac:dyDescent="0.2"/>
    <row r="812" s="237" customFormat="1" ht="16" customHeight="1" x14ac:dyDescent="0.2"/>
    <row r="813" s="237" customFormat="1" ht="16" customHeight="1" x14ac:dyDescent="0.2"/>
    <row r="814" s="237" customFormat="1" ht="16" customHeight="1" x14ac:dyDescent="0.2"/>
    <row r="815" s="237" customFormat="1" ht="16" customHeight="1" x14ac:dyDescent="0.2"/>
    <row r="816" s="237" customFormat="1" ht="16" customHeight="1" x14ac:dyDescent="0.2"/>
    <row r="817" s="237" customFormat="1" ht="16" customHeight="1" x14ac:dyDescent="0.2"/>
    <row r="818" s="237" customFormat="1" ht="16" customHeight="1" x14ac:dyDescent="0.2"/>
    <row r="819" s="237" customFormat="1" ht="16" customHeight="1" x14ac:dyDescent="0.2"/>
    <row r="820" s="237" customFormat="1" ht="16" customHeight="1" x14ac:dyDescent="0.2"/>
    <row r="821" s="237" customFormat="1" ht="16" customHeight="1" x14ac:dyDescent="0.2"/>
    <row r="822" s="237" customFormat="1" ht="16" customHeight="1" x14ac:dyDescent="0.2"/>
    <row r="823" s="237" customFormat="1" ht="16" customHeight="1" x14ac:dyDescent="0.2"/>
    <row r="824" s="237" customFormat="1" ht="16" customHeight="1" x14ac:dyDescent="0.2"/>
    <row r="825" s="237" customFormat="1" ht="16" customHeight="1" x14ac:dyDescent="0.2"/>
    <row r="826" s="237" customFormat="1" ht="16" customHeight="1" x14ac:dyDescent="0.2"/>
    <row r="827" s="237" customFormat="1" ht="16" customHeight="1" x14ac:dyDescent="0.2"/>
    <row r="828" s="237" customFormat="1" ht="16" customHeight="1" x14ac:dyDescent="0.2"/>
    <row r="829" s="237" customFormat="1" ht="16" customHeight="1" x14ac:dyDescent="0.2"/>
    <row r="830" s="237" customFormat="1" ht="16" customHeight="1" x14ac:dyDescent="0.2"/>
    <row r="831" s="237" customFormat="1" ht="16" customHeight="1" x14ac:dyDescent="0.2"/>
    <row r="832" s="237" customFormat="1" ht="16" customHeight="1" x14ac:dyDescent="0.2"/>
    <row r="833" s="237" customFormat="1" ht="16" customHeight="1" x14ac:dyDescent="0.2"/>
    <row r="834" s="237" customFormat="1" ht="16" customHeight="1" x14ac:dyDescent="0.2"/>
    <row r="835" s="237" customFormat="1" ht="16" customHeight="1" x14ac:dyDescent="0.2"/>
    <row r="836" s="237" customFormat="1" ht="16" customHeight="1" x14ac:dyDescent="0.2"/>
    <row r="837" s="237" customFormat="1" ht="16" customHeight="1" x14ac:dyDescent="0.2"/>
    <row r="838" s="237" customFormat="1" ht="16" customHeight="1" x14ac:dyDescent="0.2"/>
    <row r="839" s="237" customFormat="1" ht="16" customHeight="1" x14ac:dyDescent="0.2"/>
    <row r="840" s="237" customFormat="1" ht="16" customHeight="1" x14ac:dyDescent="0.2"/>
    <row r="841" s="237" customFormat="1" ht="16" customHeight="1" x14ac:dyDescent="0.2"/>
    <row r="842" s="237" customFormat="1" ht="16" customHeight="1" x14ac:dyDescent="0.2"/>
    <row r="843" s="237" customFormat="1" ht="16" customHeight="1" x14ac:dyDescent="0.2"/>
    <row r="844" s="237" customFormat="1" ht="16" customHeight="1" x14ac:dyDescent="0.2"/>
    <row r="845" s="237" customFormat="1" ht="16" customHeight="1" x14ac:dyDescent="0.2"/>
    <row r="846" s="237" customFormat="1" ht="16" customHeight="1" x14ac:dyDescent="0.2"/>
    <row r="847" s="237" customFormat="1" ht="16" customHeight="1" x14ac:dyDescent="0.2"/>
    <row r="848" s="237" customFormat="1" ht="16" customHeight="1" x14ac:dyDescent="0.2"/>
    <row r="849" s="237" customFormat="1" ht="16" customHeight="1" x14ac:dyDescent="0.2"/>
    <row r="850" s="237" customFormat="1" ht="16" customHeight="1" x14ac:dyDescent="0.2"/>
    <row r="851" s="237" customFormat="1" ht="16" customHeight="1" x14ac:dyDescent="0.2"/>
    <row r="852" s="237" customFormat="1" ht="16" customHeight="1" x14ac:dyDescent="0.2"/>
    <row r="853" s="237" customFormat="1" ht="16" customHeight="1" x14ac:dyDescent="0.2"/>
    <row r="854" s="237" customFormat="1" ht="16" customHeight="1" x14ac:dyDescent="0.2"/>
    <row r="855" s="237" customFormat="1" ht="16" customHeight="1" x14ac:dyDescent="0.2"/>
    <row r="856" s="237" customFormat="1" ht="16" customHeight="1" x14ac:dyDescent="0.2"/>
    <row r="857" s="237" customFormat="1" ht="16" customHeight="1" x14ac:dyDescent="0.2"/>
    <row r="858" s="237" customFormat="1" ht="16" customHeight="1" x14ac:dyDescent="0.2"/>
    <row r="859" s="237" customFormat="1" ht="16" customHeight="1" x14ac:dyDescent="0.2"/>
    <row r="860" s="237" customFormat="1" ht="16" customHeight="1" x14ac:dyDescent="0.2"/>
    <row r="861" s="237" customFormat="1" ht="16" customHeight="1" x14ac:dyDescent="0.2"/>
    <row r="862" s="237" customFormat="1" ht="16" customHeight="1" x14ac:dyDescent="0.2"/>
    <row r="863" s="237" customFormat="1" ht="16" customHeight="1" x14ac:dyDescent="0.2"/>
    <row r="864" s="237" customFormat="1" ht="16" customHeight="1" x14ac:dyDescent="0.2"/>
    <row r="865" s="237" customFormat="1" ht="16" customHeight="1" x14ac:dyDescent="0.2"/>
    <row r="866" s="237" customFormat="1" ht="16" customHeight="1" x14ac:dyDescent="0.2"/>
    <row r="867" s="237" customFormat="1" ht="16" customHeight="1" x14ac:dyDescent="0.2"/>
    <row r="868" s="237" customFormat="1" ht="16" customHeight="1" x14ac:dyDescent="0.2"/>
    <row r="869" s="237" customFormat="1" ht="16" customHeight="1" x14ac:dyDescent="0.2"/>
    <row r="870" s="237" customFormat="1" ht="16" customHeight="1" x14ac:dyDescent="0.2"/>
    <row r="871" s="237" customFormat="1" ht="16" customHeight="1" x14ac:dyDescent="0.2"/>
    <row r="872" s="237" customFormat="1" ht="16" customHeight="1" x14ac:dyDescent="0.2"/>
    <row r="873" s="237" customFormat="1" ht="16" customHeight="1" x14ac:dyDescent="0.2"/>
    <row r="874" s="237" customFormat="1" ht="16" customHeight="1" x14ac:dyDescent="0.2"/>
    <row r="875" s="237" customFormat="1" ht="16" customHeight="1" x14ac:dyDescent="0.2"/>
    <row r="876" s="237" customFormat="1" ht="16" customHeight="1" x14ac:dyDescent="0.2"/>
    <row r="877" s="237" customFormat="1" ht="16" customHeight="1" x14ac:dyDescent="0.2"/>
    <row r="878" s="237" customFormat="1" ht="16" customHeight="1" x14ac:dyDescent="0.2"/>
    <row r="879" s="237" customFormat="1" ht="16" customHeight="1" x14ac:dyDescent="0.2"/>
    <row r="880" s="237" customFormat="1" ht="16" customHeight="1" x14ac:dyDescent="0.2"/>
    <row r="881" s="237" customFormat="1" ht="16" customHeight="1" x14ac:dyDescent="0.2"/>
    <row r="882" s="237" customFormat="1" ht="16" customHeight="1" x14ac:dyDescent="0.2"/>
    <row r="883" s="237" customFormat="1" ht="16" customHeight="1" x14ac:dyDescent="0.2"/>
    <row r="884" s="237" customFormat="1" ht="16" customHeight="1" x14ac:dyDescent="0.2"/>
    <row r="885" s="237" customFormat="1" ht="16" customHeight="1" x14ac:dyDescent="0.2"/>
    <row r="886" s="237" customFormat="1" ht="16" customHeight="1" x14ac:dyDescent="0.2"/>
    <row r="887" s="237" customFormat="1" ht="16" customHeight="1" x14ac:dyDescent="0.2"/>
    <row r="888" s="237" customFormat="1" ht="16" customHeight="1" x14ac:dyDescent="0.2"/>
    <row r="889" s="237" customFormat="1" ht="16" customHeight="1" x14ac:dyDescent="0.2"/>
    <row r="890" s="237" customFormat="1" ht="16" customHeight="1" x14ac:dyDescent="0.2"/>
    <row r="891" s="237" customFormat="1" ht="16" customHeight="1" x14ac:dyDescent="0.2"/>
    <row r="892" s="237" customFormat="1" ht="16" customHeight="1" x14ac:dyDescent="0.2"/>
    <row r="893" s="237" customFormat="1" ht="16" customHeight="1" x14ac:dyDescent="0.2"/>
    <row r="894" s="237" customFormat="1" ht="16" customHeight="1" x14ac:dyDescent="0.2"/>
    <row r="895" s="237" customFormat="1" ht="16" customHeight="1" x14ac:dyDescent="0.2"/>
    <row r="896" s="237" customFormat="1" ht="16" customHeight="1" x14ac:dyDescent="0.2"/>
    <row r="897" s="237" customFormat="1" ht="16" customHeight="1" x14ac:dyDescent="0.2"/>
    <row r="898" s="237" customFormat="1" ht="16" customHeight="1" x14ac:dyDescent="0.2"/>
    <row r="899" s="237" customFormat="1" ht="16" customHeight="1" x14ac:dyDescent="0.2"/>
    <row r="900" s="237" customFormat="1" ht="16" customHeight="1" x14ac:dyDescent="0.2"/>
    <row r="901" s="237" customFormat="1" ht="16" customHeight="1" x14ac:dyDescent="0.2"/>
    <row r="902" s="237" customFormat="1" ht="16" customHeight="1" x14ac:dyDescent="0.2"/>
    <row r="903" s="237" customFormat="1" ht="16" customHeight="1" x14ac:dyDescent="0.2"/>
    <row r="904" s="237" customFormat="1" ht="16" customHeight="1" x14ac:dyDescent="0.2"/>
    <row r="905" s="237" customFormat="1" ht="16" customHeight="1" x14ac:dyDescent="0.2"/>
    <row r="906" s="237" customFormat="1" ht="16" customHeight="1" x14ac:dyDescent="0.2"/>
    <row r="907" s="237" customFormat="1" ht="16" customHeight="1" x14ac:dyDescent="0.2"/>
    <row r="908" s="237" customFormat="1" ht="16" customHeight="1" x14ac:dyDescent="0.2"/>
    <row r="909" s="237" customFormat="1" ht="16" customHeight="1" x14ac:dyDescent="0.2"/>
    <row r="910" s="237" customFormat="1" ht="16" customHeight="1" x14ac:dyDescent="0.2"/>
    <row r="911" s="237" customFormat="1" ht="16" customHeight="1" x14ac:dyDescent="0.2"/>
    <row r="912" s="237" customFormat="1" ht="16" customHeight="1" x14ac:dyDescent="0.2"/>
    <row r="913" s="237" customFormat="1" ht="16" customHeight="1" x14ac:dyDescent="0.2"/>
    <row r="914" s="237" customFormat="1" ht="16" customHeight="1" x14ac:dyDescent="0.2"/>
    <row r="915" s="237" customFormat="1" ht="16" customHeight="1" x14ac:dyDescent="0.2"/>
    <row r="916" s="237" customFormat="1" ht="16" customHeight="1" x14ac:dyDescent="0.2"/>
    <row r="917" s="237" customFormat="1" ht="16" customHeight="1" x14ac:dyDescent="0.2"/>
    <row r="918" s="237" customFormat="1" ht="16" customHeight="1" x14ac:dyDescent="0.2"/>
    <row r="919" s="237" customFormat="1" ht="16" customHeight="1" x14ac:dyDescent="0.2"/>
    <row r="920" s="237" customFormat="1" ht="16" customHeight="1" x14ac:dyDescent="0.2"/>
    <row r="921" s="237" customFormat="1" ht="16" customHeight="1" x14ac:dyDescent="0.2"/>
    <row r="922" s="237" customFormat="1" ht="16" customHeight="1" x14ac:dyDescent="0.2"/>
    <row r="923" s="237" customFormat="1" ht="16" customHeight="1" x14ac:dyDescent="0.2"/>
    <row r="924" s="237" customFormat="1" ht="16" customHeight="1" x14ac:dyDescent="0.2"/>
    <row r="925" s="237" customFormat="1" ht="16" customHeight="1" x14ac:dyDescent="0.2"/>
    <row r="926" s="237" customFormat="1" ht="16" customHeight="1" x14ac:dyDescent="0.2"/>
    <row r="927" s="237" customFormat="1" ht="16" customHeight="1" x14ac:dyDescent="0.2"/>
    <row r="928" s="237" customFormat="1" ht="16" customHeight="1" x14ac:dyDescent="0.2"/>
    <row r="929" s="237" customFormat="1" ht="16" customHeight="1" x14ac:dyDescent="0.2"/>
    <row r="930" s="237" customFormat="1" ht="16" customHeight="1" x14ac:dyDescent="0.2"/>
    <row r="931" s="237" customFormat="1" ht="16" customHeight="1" x14ac:dyDescent="0.2"/>
    <row r="932" s="237" customFormat="1" ht="16" customHeight="1" x14ac:dyDescent="0.2"/>
    <row r="933" s="237" customFormat="1" ht="16" customHeight="1" x14ac:dyDescent="0.2"/>
    <row r="934" s="237" customFormat="1" ht="16" customHeight="1" x14ac:dyDescent="0.2"/>
    <row r="935" s="237" customFormat="1" ht="16" customHeight="1" x14ac:dyDescent="0.2"/>
    <row r="936" s="237" customFormat="1" ht="16" customHeight="1" x14ac:dyDescent="0.2"/>
    <row r="937" s="237" customFormat="1" ht="16" customHeight="1" x14ac:dyDescent="0.2"/>
    <row r="938" s="237" customFormat="1" ht="16" customHeight="1" x14ac:dyDescent="0.2"/>
    <row r="939" s="237" customFormat="1" ht="16" customHeight="1" x14ac:dyDescent="0.2"/>
    <row r="940" s="237" customFormat="1" ht="16" customHeight="1" x14ac:dyDescent="0.2"/>
    <row r="941" s="237" customFormat="1" ht="16" customHeight="1" x14ac:dyDescent="0.2"/>
    <row r="942" s="237" customFormat="1" ht="16" customHeight="1" x14ac:dyDescent="0.2"/>
    <row r="943" s="237" customFormat="1" ht="16" customHeight="1" x14ac:dyDescent="0.2"/>
    <row r="944" s="237" customFormat="1" ht="16" customHeight="1" x14ac:dyDescent="0.2"/>
    <row r="945" s="237" customFormat="1" ht="16" customHeight="1" x14ac:dyDescent="0.2"/>
    <row r="946" s="237" customFormat="1" ht="16" customHeight="1" x14ac:dyDescent="0.2"/>
    <row r="947" s="237" customFormat="1" ht="16" customHeight="1" x14ac:dyDescent="0.2"/>
    <row r="948" s="237" customFormat="1" ht="16" customHeight="1" x14ac:dyDescent="0.2"/>
    <row r="949" s="237" customFormat="1" ht="16" customHeight="1" x14ac:dyDescent="0.2"/>
    <row r="950" s="237" customFormat="1" ht="16" customHeight="1" x14ac:dyDescent="0.2"/>
    <row r="951" s="237" customFormat="1" ht="16" customHeight="1" x14ac:dyDescent="0.2"/>
    <row r="952" s="237" customFormat="1" ht="16" customHeight="1" x14ac:dyDescent="0.2"/>
    <row r="953" s="237" customFormat="1" ht="16" customHeight="1" x14ac:dyDescent="0.2"/>
    <row r="954" s="237" customFormat="1" ht="16" customHeight="1" x14ac:dyDescent="0.2"/>
    <row r="955" s="237" customFormat="1" ht="16" customHeight="1" x14ac:dyDescent="0.2"/>
    <row r="956" s="237" customFormat="1" ht="16" customHeight="1" x14ac:dyDescent="0.2"/>
    <row r="957" s="237" customFormat="1" ht="16" customHeight="1" x14ac:dyDescent="0.2"/>
    <row r="958" s="237" customFormat="1" ht="16" customHeight="1" x14ac:dyDescent="0.2"/>
    <row r="959" s="237" customFormat="1" ht="16" customHeight="1" x14ac:dyDescent="0.2"/>
    <row r="960" s="237" customFormat="1" ht="16" customHeight="1" x14ac:dyDescent="0.2"/>
    <row r="961" s="237" customFormat="1" ht="16" customHeight="1" x14ac:dyDescent="0.2"/>
    <row r="962" s="237" customFormat="1" ht="16" customHeight="1" x14ac:dyDescent="0.2"/>
    <row r="963" s="237" customFormat="1" ht="16" customHeight="1" x14ac:dyDescent="0.2"/>
    <row r="964" s="237" customFormat="1" ht="16" customHeight="1" x14ac:dyDescent="0.2"/>
    <row r="965" s="237" customFormat="1" ht="16" customHeight="1" x14ac:dyDescent="0.2"/>
    <row r="966" s="237" customFormat="1" ht="16" customHeight="1" x14ac:dyDescent="0.2"/>
    <row r="967" s="237" customFormat="1" ht="16" customHeight="1" x14ac:dyDescent="0.2"/>
    <row r="968" s="237" customFormat="1" ht="16" customHeight="1" x14ac:dyDescent="0.2"/>
    <row r="969" s="237" customFormat="1" ht="16" customHeight="1" x14ac:dyDescent="0.2"/>
    <row r="970" s="237" customFormat="1" ht="16" customHeight="1" x14ac:dyDescent="0.2"/>
    <row r="971" s="237" customFormat="1" ht="16" customHeight="1" x14ac:dyDescent="0.2"/>
    <row r="972" s="237" customFormat="1" ht="16" customHeight="1" x14ac:dyDescent="0.2"/>
    <row r="973" s="237" customFormat="1" ht="16" customHeight="1" x14ac:dyDescent="0.2"/>
    <row r="974" s="237" customFormat="1" ht="16" customHeight="1" x14ac:dyDescent="0.2"/>
    <row r="975" s="237" customFormat="1" ht="16" customHeight="1" x14ac:dyDescent="0.2"/>
    <row r="976" s="237" customFormat="1" ht="16" customHeight="1" x14ac:dyDescent="0.2"/>
    <row r="977" s="237" customFormat="1" ht="16" customHeight="1" x14ac:dyDescent="0.2"/>
    <row r="978" s="237" customFormat="1" ht="16" customHeight="1" x14ac:dyDescent="0.2"/>
    <row r="979" s="237" customFormat="1" ht="16" customHeight="1" x14ac:dyDescent="0.2"/>
    <row r="980" s="237" customFormat="1" ht="16" customHeight="1" x14ac:dyDescent="0.2"/>
    <row r="981" s="237" customFormat="1" ht="16" customHeight="1" x14ac:dyDescent="0.2"/>
    <row r="982" s="237" customFormat="1" ht="16" customHeight="1" x14ac:dyDescent="0.2"/>
    <row r="983" s="237" customFormat="1" ht="16" customHeight="1" x14ac:dyDescent="0.2"/>
    <row r="984" s="237" customFormat="1" ht="16" customHeight="1" x14ac:dyDescent="0.2"/>
    <row r="985" s="237" customFormat="1" ht="16" customHeight="1" x14ac:dyDescent="0.2"/>
    <row r="986" s="237" customFormat="1" ht="16" customHeight="1" x14ac:dyDescent="0.2"/>
    <row r="987" s="237" customFormat="1" ht="16" customHeight="1" x14ac:dyDescent="0.2"/>
    <row r="988" s="237" customFormat="1" ht="16" customHeight="1" x14ac:dyDescent="0.2"/>
    <row r="989" s="237" customFormat="1" ht="16" customHeight="1" x14ac:dyDescent="0.2"/>
    <row r="990" s="237" customFormat="1" ht="16" customHeight="1" x14ac:dyDescent="0.2"/>
    <row r="991" s="237" customFormat="1" ht="16" customHeight="1" x14ac:dyDescent="0.2"/>
    <row r="992" s="237" customFormat="1" ht="16" customHeight="1" x14ac:dyDescent="0.2"/>
    <row r="993" s="237" customFormat="1" ht="16" customHeight="1" x14ac:dyDescent="0.2"/>
    <row r="994" s="237" customFormat="1" ht="16" customHeight="1" x14ac:dyDescent="0.2"/>
    <row r="995" s="237" customFormat="1" ht="16" customHeight="1" x14ac:dyDescent="0.2"/>
    <row r="996" s="237" customFormat="1" ht="16" customHeight="1" x14ac:dyDescent="0.2"/>
    <row r="997" s="237" customFormat="1" ht="16" customHeight="1" x14ac:dyDescent="0.2"/>
    <row r="998" s="237" customFormat="1" ht="16" customHeight="1" x14ac:dyDescent="0.2"/>
    <row r="999" s="237" customFormat="1" ht="16" customHeight="1" x14ac:dyDescent="0.2"/>
    <row r="1000" s="237" customFormat="1" ht="16" customHeight="1" x14ac:dyDescent="0.2"/>
  </sheetData>
  <mergeCells count="46">
    <mergeCell ref="B46:E46"/>
    <mergeCell ref="B47:E47"/>
    <mergeCell ref="B48:E48"/>
    <mergeCell ref="B49:E49"/>
    <mergeCell ref="B43:E43"/>
    <mergeCell ref="B44:E44"/>
    <mergeCell ref="B34:E34"/>
    <mergeCell ref="B35:E35"/>
    <mergeCell ref="B36:E36"/>
    <mergeCell ref="B37:E37"/>
    <mergeCell ref="B45:E45"/>
    <mergeCell ref="B38:E38"/>
    <mergeCell ref="B39:E39"/>
    <mergeCell ref="B40:E40"/>
    <mergeCell ref="B41:E41"/>
    <mergeCell ref="B42:E42"/>
    <mergeCell ref="B29:E29"/>
    <mergeCell ref="B30:E30"/>
    <mergeCell ref="B31:E31"/>
    <mergeCell ref="B32:E32"/>
    <mergeCell ref="B33:E33"/>
    <mergeCell ref="B24:E24"/>
    <mergeCell ref="B25:E25"/>
    <mergeCell ref="B26:E26"/>
    <mergeCell ref="B27:E27"/>
    <mergeCell ref="B28:E28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  <mergeCell ref="B4:E4"/>
    <mergeCell ref="B5:E5"/>
    <mergeCell ref="B6:E6"/>
    <mergeCell ref="B7:E7"/>
    <mergeCell ref="B8:E8"/>
  </mergeCells>
  <pageMargins left="0.7" right="0.7" top="0.75" bottom="0.75" header="0" footer="0"/>
  <pageSetup orientation="portrait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59130"/>
  </sheetPr>
  <dimension ref="B2:O1000"/>
  <sheetViews>
    <sheetView showGridLines="0" workbookViewId="0">
      <selection activeCell="O13" sqref="O13"/>
    </sheetView>
  </sheetViews>
  <sheetFormatPr baseColWidth="10" defaultColWidth="11.1640625" defaultRowHeight="16" customHeight="1" x14ac:dyDescent="0.2"/>
  <cols>
    <col min="1" max="1" width="5.83203125" style="18" customWidth="1"/>
    <col min="2" max="13" width="12.6640625" style="18" customWidth="1"/>
    <col min="14" max="14" width="2.6640625" style="18" customWidth="1"/>
    <col min="15" max="26" width="12.6640625" style="18" customWidth="1"/>
    <col min="27" max="16384" width="11.1640625" style="18"/>
  </cols>
  <sheetData>
    <row r="2" spans="2:15" ht="16" customHeight="1" x14ac:dyDescent="0.2">
      <c r="B2" s="68" t="s">
        <v>494</v>
      </c>
    </row>
    <row r="4" spans="2:15" ht="16" customHeight="1" x14ac:dyDescent="0.2">
      <c r="B4" s="430" t="s">
        <v>103</v>
      </c>
      <c r="C4" s="431"/>
      <c r="D4" s="431"/>
      <c r="E4" s="432"/>
      <c r="F4" s="209">
        <f ca="1">NWC!H4</f>
        <v>2020</v>
      </c>
      <c r="G4" s="209">
        <f ca="1">NWC!I4</f>
        <v>2021</v>
      </c>
      <c r="H4" s="273">
        <f ca="1">NWC!J4</f>
        <v>2022</v>
      </c>
      <c r="I4" s="211">
        <f ca="1">NWC!K4</f>
        <v>2023</v>
      </c>
      <c r="J4" s="211">
        <f ca="1">NWC!L4</f>
        <v>2024</v>
      </c>
      <c r="K4" s="211">
        <f ca="1">NWC!M4</f>
        <v>2025</v>
      </c>
      <c r="L4" s="211">
        <f ca="1">NWC!N4</f>
        <v>2026</v>
      </c>
      <c r="M4" s="211">
        <f ca="1">NWC!O4</f>
        <v>2027</v>
      </c>
    </row>
    <row r="5" spans="2:15" ht="16" customHeight="1" x14ac:dyDescent="0.2">
      <c r="B5" s="455" t="str">
        <f>NWC!B5</f>
        <v>$ in millions unless otherwise noted</v>
      </c>
      <c r="C5" s="452"/>
      <c r="D5" s="452"/>
      <c r="E5" s="452"/>
      <c r="H5" s="227"/>
    </row>
    <row r="6" spans="2:15" ht="16" customHeight="1" x14ac:dyDescent="0.2">
      <c r="B6" s="429"/>
      <c r="C6" s="429"/>
      <c r="D6" s="429"/>
      <c r="E6" s="429"/>
      <c r="H6" s="227"/>
    </row>
    <row r="7" spans="2:15" ht="16" customHeight="1" x14ac:dyDescent="0.2">
      <c r="B7" s="429" t="s">
        <v>193</v>
      </c>
      <c r="C7" s="429"/>
      <c r="D7" s="429"/>
      <c r="E7" s="429"/>
      <c r="F7" s="25">
        <f>DE_BS!G15</f>
        <v>5929</v>
      </c>
      <c r="G7" s="25">
        <f t="shared" ref="G7:M7" si="0">F10</f>
        <v>6102</v>
      </c>
      <c r="H7" s="63">
        <f t="shared" si="0"/>
        <v>6111</v>
      </c>
      <c r="I7" s="25">
        <f t="shared" si="0"/>
        <v>6355</v>
      </c>
      <c r="J7" s="25">
        <f t="shared" ca="1" si="0"/>
        <v>8737.1470916409889</v>
      </c>
      <c r="K7" s="25">
        <f t="shared" ca="1" si="0"/>
        <v>11085.222697098332</v>
      </c>
      <c r="L7" s="25">
        <f t="shared" ca="1" si="0"/>
        <v>13396.843254739379</v>
      </c>
      <c r="M7" s="25">
        <f t="shared" ca="1" si="0"/>
        <v>15922.408281964736</v>
      </c>
    </row>
    <row r="8" spans="2:15" ht="16" customHeight="1" x14ac:dyDescent="0.2">
      <c r="B8" s="437" t="s">
        <v>222</v>
      </c>
      <c r="C8" s="429"/>
      <c r="D8" s="429"/>
      <c r="E8" s="429"/>
      <c r="F8" s="25">
        <f>(DE_CF!H17)*-1</f>
        <v>2656</v>
      </c>
      <c r="G8" s="25">
        <f>(DE_CF!I17)*-1</f>
        <v>2580</v>
      </c>
      <c r="H8" s="63">
        <f>(DE_CF!J17)*-1</f>
        <v>3788</v>
      </c>
      <c r="I8" s="29">
        <f ca="1">I12*DE_IS!K7</f>
        <v>6354.0115598794828</v>
      </c>
      <c r="J8" s="25">
        <f ca="1">J12*DE_IS!L7</f>
        <v>6143.4482865673253</v>
      </c>
      <c r="K8" s="25">
        <f ca="1">K12*DE_IS!M7</f>
        <v>5930.2434997443679</v>
      </c>
      <c r="L8" s="25">
        <f ca="1">L12*DE_IS!N7</f>
        <v>6350.3682060181263</v>
      </c>
      <c r="M8" s="25">
        <f ca="1">M12*DE_IS!O7</f>
        <v>6846.4137324573931</v>
      </c>
      <c r="O8" s="29"/>
    </row>
    <row r="9" spans="2:15" ht="16" customHeight="1" x14ac:dyDescent="0.2">
      <c r="B9" s="437" t="s">
        <v>223</v>
      </c>
      <c r="C9" s="429"/>
      <c r="D9" s="429"/>
      <c r="E9" s="429"/>
      <c r="F9" s="25">
        <v>-3940</v>
      </c>
      <c r="G9" s="25">
        <f t="shared" ref="G9:H9" si="1">G10-SUM(G7:G8)</f>
        <v>-2571</v>
      </c>
      <c r="H9" s="63">
        <f t="shared" si="1"/>
        <v>-3544</v>
      </c>
      <c r="I9" s="25">
        <f ca="1">-I13*DE_IS!K7</f>
        <v>-3971.8644682384943</v>
      </c>
      <c r="J9" s="25">
        <f ca="1">-J13*DE_IS!L7</f>
        <v>-3795.3726811099818</v>
      </c>
      <c r="K9" s="25">
        <f ca="1">-K13*DE_IS!M7</f>
        <v>-3618.6229421033199</v>
      </c>
      <c r="L9" s="25">
        <f ca="1">-L13*DE_IS!N7</f>
        <v>-3824.8031787927707</v>
      </c>
      <c r="M9" s="25">
        <f ca="1">-M13*DE_IS!O7</f>
        <v>-4067.2322237958087</v>
      </c>
    </row>
    <row r="10" spans="2:15" ht="16" customHeight="1" x14ac:dyDescent="0.2">
      <c r="B10" s="434" t="s">
        <v>224</v>
      </c>
      <c r="C10" s="435"/>
      <c r="D10" s="435"/>
      <c r="E10" s="436"/>
      <c r="F10" s="26">
        <f>DE_BS!H15</f>
        <v>6102</v>
      </c>
      <c r="G10" s="26">
        <f>DE_BS!I15</f>
        <v>6111</v>
      </c>
      <c r="H10" s="229">
        <f>DE_BS!J15</f>
        <v>6355</v>
      </c>
      <c r="I10" s="26">
        <f t="shared" ref="I10:M10" ca="1" si="2">SUM(I7:I9)</f>
        <v>8737.1470916409889</v>
      </c>
      <c r="J10" s="26">
        <f t="shared" ca="1" si="2"/>
        <v>11085.222697098332</v>
      </c>
      <c r="K10" s="26">
        <f t="shared" ca="1" si="2"/>
        <v>13396.843254739379</v>
      </c>
      <c r="L10" s="26">
        <f t="shared" ca="1" si="2"/>
        <v>15922.408281964736</v>
      </c>
      <c r="M10" s="26">
        <f t="shared" ca="1" si="2"/>
        <v>18701.58979062632</v>
      </c>
      <c r="O10" s="86" t="s">
        <v>191</v>
      </c>
    </row>
    <row r="11" spans="2:15" ht="16" customHeight="1" x14ac:dyDescent="0.2">
      <c r="B11" s="429"/>
      <c r="C11" s="429"/>
      <c r="D11" s="429"/>
      <c r="E11" s="429"/>
      <c r="H11" s="227"/>
    </row>
    <row r="12" spans="2:15" ht="16" customHeight="1" x14ac:dyDescent="0.2">
      <c r="B12" s="488" t="s">
        <v>225</v>
      </c>
      <c r="C12" s="452"/>
      <c r="D12" s="452"/>
      <c r="E12" s="452"/>
      <c r="F12" s="274">
        <f>F8/DE_IS!F7</f>
        <v>7.1172088536363143E-2</v>
      </c>
      <c r="G12" s="274">
        <f>G8/DE_IS!G7</f>
        <v>6.5760966533275553E-2</v>
      </c>
      <c r="H12" s="275">
        <f>H8/DE_IS!H7</f>
        <v>0.10666216140113757</v>
      </c>
      <c r="I12" s="274">
        <f>H12+$O$12</f>
        <v>0.10466216140113757</v>
      </c>
      <c r="J12" s="274">
        <f t="shared" ref="J12:M12" si="3">I12+$O$12</f>
        <v>0.10266216140113757</v>
      </c>
      <c r="K12" s="274">
        <f t="shared" si="3"/>
        <v>0.10066216140113757</v>
      </c>
      <c r="L12" s="274">
        <f t="shared" si="3"/>
        <v>9.8662161401137566E-2</v>
      </c>
      <c r="M12" s="276">
        <f t="shared" si="3"/>
        <v>9.6662161401137564E-2</v>
      </c>
      <c r="O12" s="277">
        <v>-2E-3</v>
      </c>
    </row>
    <row r="13" spans="2:15" ht="16" customHeight="1" x14ac:dyDescent="0.2">
      <c r="B13" s="459" t="s">
        <v>352</v>
      </c>
      <c r="C13" s="454"/>
      <c r="D13" s="454"/>
      <c r="E13" s="454"/>
      <c r="F13" s="278">
        <f>-F9/DE_IS!H7</f>
        <v>0.11094216365377034</v>
      </c>
      <c r="G13" s="278">
        <f>-G9/DE_IS!I7</f>
        <v>5.845440283745993E-2</v>
      </c>
      <c r="H13" s="279">
        <f>-H9/DE_IS!J7</f>
        <v>6.7423853280824911E-2</v>
      </c>
      <c r="I13" s="280">
        <f>H13+$O$13</f>
        <v>6.5423853280824909E-2</v>
      </c>
      <c r="J13" s="281">
        <f t="shared" ref="J13:M13" si="4">I13+$O$13</f>
        <v>6.3423853280824907E-2</v>
      </c>
      <c r="K13" s="281">
        <f t="shared" si="4"/>
        <v>6.1423853280824905E-2</v>
      </c>
      <c r="L13" s="281">
        <f t="shared" si="4"/>
        <v>5.9423853280824904E-2</v>
      </c>
      <c r="M13" s="282">
        <f t="shared" si="4"/>
        <v>5.7423853280824902E-2</v>
      </c>
      <c r="O13" s="277">
        <v>-2E-3</v>
      </c>
    </row>
    <row r="14" spans="2:15" ht="16" customHeight="1" x14ac:dyDescent="0.2">
      <c r="B14" s="429"/>
      <c r="C14" s="429"/>
      <c r="D14" s="429"/>
      <c r="E14" s="429"/>
    </row>
    <row r="15" spans="2:15" ht="16" customHeight="1" x14ac:dyDescent="0.2">
      <c r="B15" s="429"/>
      <c r="C15" s="429"/>
      <c r="D15" s="429"/>
      <c r="E15" s="429"/>
      <c r="O15" s="20">
        <v>0.5</v>
      </c>
    </row>
    <row r="16" spans="2:15" ht="16" customHeight="1" x14ac:dyDescent="0.2">
      <c r="O16" s="20">
        <v>1</v>
      </c>
    </row>
    <row r="30" spans="2:5" ht="16" customHeight="1" x14ac:dyDescent="0.2">
      <c r="B30" s="429"/>
      <c r="C30" s="429"/>
      <c r="D30" s="429"/>
      <c r="E30" s="429"/>
    </row>
    <row r="31" spans="2:5" ht="16" customHeight="1" x14ac:dyDescent="0.2">
      <c r="B31" s="429"/>
      <c r="C31" s="429"/>
      <c r="D31" s="429"/>
      <c r="E31" s="429"/>
    </row>
    <row r="32" spans="2:5" ht="16" customHeight="1" x14ac:dyDescent="0.2">
      <c r="B32" s="429"/>
      <c r="C32" s="429"/>
      <c r="D32" s="429"/>
      <c r="E32" s="429"/>
    </row>
    <row r="33" spans="2:5" ht="16" customHeight="1" x14ac:dyDescent="0.2">
      <c r="B33" s="429"/>
      <c r="C33" s="429"/>
      <c r="D33" s="429"/>
      <c r="E33" s="429"/>
    </row>
    <row r="34" spans="2:5" ht="16" customHeight="1" x14ac:dyDescent="0.2">
      <c r="B34" s="429"/>
      <c r="C34" s="429"/>
      <c r="D34" s="429"/>
      <c r="E34" s="429"/>
    </row>
    <row r="35" spans="2:5" ht="16" customHeight="1" x14ac:dyDescent="0.2">
      <c r="B35" s="429"/>
      <c r="C35" s="429"/>
      <c r="D35" s="429"/>
      <c r="E35" s="429"/>
    </row>
    <row r="36" spans="2:5" ht="16" customHeight="1" x14ac:dyDescent="0.2">
      <c r="B36" s="429"/>
      <c r="C36" s="429"/>
      <c r="D36" s="429"/>
      <c r="E36" s="429"/>
    </row>
    <row r="37" spans="2:5" ht="16" customHeight="1" x14ac:dyDescent="0.2">
      <c r="B37" s="429"/>
      <c r="C37" s="429"/>
      <c r="D37" s="429"/>
      <c r="E37" s="429"/>
    </row>
    <row r="38" spans="2:5" ht="16" customHeight="1" x14ac:dyDescent="0.2">
      <c r="B38" s="429"/>
      <c r="C38" s="429"/>
      <c r="D38" s="429"/>
      <c r="E38" s="429"/>
    </row>
    <row r="39" spans="2:5" ht="16" customHeight="1" x14ac:dyDescent="0.2">
      <c r="B39" s="429"/>
      <c r="C39" s="429"/>
      <c r="D39" s="429"/>
      <c r="E39" s="429"/>
    </row>
    <row r="40" spans="2:5" ht="16" customHeight="1" x14ac:dyDescent="0.2">
      <c r="B40" s="429"/>
      <c r="C40" s="429"/>
      <c r="D40" s="429"/>
      <c r="E40" s="429"/>
    </row>
    <row r="41" spans="2:5" ht="16" customHeight="1" x14ac:dyDescent="0.2">
      <c r="B41" s="429"/>
      <c r="C41" s="429"/>
      <c r="D41" s="429"/>
      <c r="E41" s="429"/>
    </row>
    <row r="42" spans="2:5" ht="16" customHeight="1" x14ac:dyDescent="0.2">
      <c r="B42" s="429"/>
      <c r="C42" s="429"/>
      <c r="D42" s="429"/>
      <c r="E42" s="429"/>
    </row>
    <row r="43" spans="2:5" ht="16" customHeight="1" x14ac:dyDescent="0.2">
      <c r="B43" s="429"/>
      <c r="C43" s="429"/>
      <c r="D43" s="429"/>
      <c r="E43" s="429"/>
    </row>
    <row r="44" spans="2:5" ht="16" customHeight="1" x14ac:dyDescent="0.2">
      <c r="B44" s="429"/>
      <c r="C44" s="429"/>
      <c r="D44" s="429"/>
      <c r="E44" s="429"/>
    </row>
    <row r="45" spans="2:5" ht="16" customHeight="1" x14ac:dyDescent="0.2">
      <c r="B45" s="429"/>
      <c r="C45" s="429"/>
      <c r="D45" s="429"/>
      <c r="E45" s="429"/>
    </row>
    <row r="46" spans="2:5" ht="16" customHeight="1" x14ac:dyDescent="0.2">
      <c r="B46" s="429"/>
      <c r="C46" s="429"/>
      <c r="D46" s="429"/>
      <c r="E46" s="429"/>
    </row>
    <row r="49" s="18" customFormat="1" ht="16" customHeight="1" x14ac:dyDescent="0.2"/>
    <row r="50" s="18" customFormat="1" ht="16" customHeight="1" x14ac:dyDescent="0.2"/>
    <row r="51" s="18" customFormat="1" ht="16" customHeight="1" x14ac:dyDescent="0.2"/>
    <row r="52" s="18" customFormat="1" ht="16" customHeight="1" x14ac:dyDescent="0.2"/>
    <row r="53" s="18" customFormat="1" ht="16" customHeight="1" x14ac:dyDescent="0.2"/>
    <row r="54" s="18" customFormat="1" ht="16" customHeight="1" x14ac:dyDescent="0.2"/>
    <row r="55" s="18" customFormat="1" ht="16" customHeight="1" x14ac:dyDescent="0.2"/>
    <row r="56" s="18" customFormat="1" ht="16" customHeight="1" x14ac:dyDescent="0.2"/>
    <row r="57" s="18" customFormat="1" ht="16" customHeight="1" x14ac:dyDescent="0.2"/>
    <row r="58" s="18" customFormat="1" ht="16" customHeight="1" x14ac:dyDescent="0.2"/>
    <row r="59" s="18" customFormat="1" ht="16" customHeight="1" x14ac:dyDescent="0.2"/>
    <row r="60" s="18" customFormat="1" ht="16" customHeight="1" x14ac:dyDescent="0.2"/>
    <row r="61" s="18" customFormat="1" ht="16" customHeight="1" x14ac:dyDescent="0.2"/>
    <row r="62" s="18" customFormat="1" ht="16" customHeight="1" x14ac:dyDescent="0.2"/>
    <row r="63" s="18" customFormat="1" ht="16" customHeight="1" x14ac:dyDescent="0.2"/>
    <row r="64" s="18" customFormat="1" ht="16" customHeight="1" x14ac:dyDescent="0.2"/>
    <row r="65" s="18" customFormat="1" ht="16" customHeight="1" x14ac:dyDescent="0.2"/>
    <row r="66" s="18" customFormat="1" ht="16" customHeight="1" x14ac:dyDescent="0.2"/>
    <row r="67" s="18" customFormat="1" ht="16" customHeight="1" x14ac:dyDescent="0.2"/>
    <row r="68" s="18" customFormat="1" ht="16" customHeight="1" x14ac:dyDescent="0.2"/>
    <row r="69" s="18" customFormat="1" ht="16" customHeight="1" x14ac:dyDescent="0.2"/>
    <row r="70" s="18" customFormat="1" ht="16" customHeight="1" x14ac:dyDescent="0.2"/>
    <row r="71" s="18" customFormat="1" ht="16" customHeight="1" x14ac:dyDescent="0.2"/>
    <row r="72" s="18" customFormat="1" ht="16" customHeight="1" x14ac:dyDescent="0.2"/>
    <row r="73" s="18" customFormat="1" ht="16" customHeight="1" x14ac:dyDescent="0.2"/>
    <row r="74" s="18" customFormat="1" ht="16" customHeight="1" x14ac:dyDescent="0.2"/>
    <row r="75" s="18" customFormat="1" ht="16" customHeight="1" x14ac:dyDescent="0.2"/>
    <row r="76" s="18" customFormat="1" ht="16" customHeight="1" x14ac:dyDescent="0.2"/>
    <row r="77" s="18" customFormat="1" ht="16" customHeight="1" x14ac:dyDescent="0.2"/>
    <row r="78" s="18" customFormat="1" ht="16" customHeight="1" x14ac:dyDescent="0.2"/>
    <row r="79" s="18" customFormat="1" ht="16" customHeight="1" x14ac:dyDescent="0.2"/>
    <row r="80" s="18" customFormat="1" ht="16" customHeight="1" x14ac:dyDescent="0.2"/>
    <row r="81" s="18" customFormat="1" ht="16" customHeight="1" x14ac:dyDescent="0.2"/>
    <row r="82" s="18" customFormat="1" ht="16" customHeight="1" x14ac:dyDescent="0.2"/>
    <row r="83" s="18" customFormat="1" ht="16" customHeight="1" x14ac:dyDescent="0.2"/>
    <row r="84" s="18" customFormat="1" ht="16" customHeight="1" x14ac:dyDescent="0.2"/>
    <row r="85" s="18" customFormat="1" ht="16" customHeight="1" x14ac:dyDescent="0.2"/>
    <row r="86" s="18" customFormat="1" ht="16" customHeight="1" x14ac:dyDescent="0.2"/>
    <row r="87" s="18" customFormat="1" ht="16" customHeight="1" x14ac:dyDescent="0.2"/>
    <row r="88" s="18" customFormat="1" ht="16" customHeight="1" x14ac:dyDescent="0.2"/>
    <row r="89" s="18" customFormat="1" ht="16" customHeight="1" x14ac:dyDescent="0.2"/>
    <row r="90" s="18" customFormat="1" ht="16" customHeight="1" x14ac:dyDescent="0.2"/>
    <row r="91" s="18" customFormat="1" ht="16" customHeight="1" x14ac:dyDescent="0.2"/>
    <row r="92" s="18" customFormat="1" ht="16" customHeight="1" x14ac:dyDescent="0.2"/>
    <row r="93" s="18" customFormat="1" ht="16" customHeight="1" x14ac:dyDescent="0.2"/>
    <row r="94" s="18" customFormat="1" ht="16" customHeight="1" x14ac:dyDescent="0.2"/>
    <row r="95" s="18" customFormat="1" ht="16" customHeight="1" x14ac:dyDescent="0.2"/>
    <row r="96" s="18" customFormat="1" ht="16" customHeight="1" x14ac:dyDescent="0.2"/>
    <row r="97" s="18" customFormat="1" ht="16" customHeight="1" x14ac:dyDescent="0.2"/>
    <row r="98" s="18" customFormat="1" ht="16" customHeight="1" x14ac:dyDescent="0.2"/>
    <row r="99" s="18" customFormat="1" ht="16" customHeight="1" x14ac:dyDescent="0.2"/>
    <row r="100" s="18" customFormat="1" ht="16" customHeight="1" x14ac:dyDescent="0.2"/>
    <row r="101" s="18" customFormat="1" ht="16" customHeight="1" x14ac:dyDescent="0.2"/>
    <row r="102" s="18" customFormat="1" ht="16" customHeight="1" x14ac:dyDescent="0.2"/>
    <row r="103" s="18" customFormat="1" ht="16" customHeight="1" x14ac:dyDescent="0.2"/>
    <row r="104" s="18" customFormat="1" ht="16" customHeight="1" x14ac:dyDescent="0.2"/>
    <row r="105" s="18" customFormat="1" ht="16" customHeight="1" x14ac:dyDescent="0.2"/>
    <row r="106" s="18" customFormat="1" ht="16" customHeight="1" x14ac:dyDescent="0.2"/>
    <row r="107" s="18" customFormat="1" ht="16" customHeight="1" x14ac:dyDescent="0.2"/>
    <row r="108" s="18" customFormat="1" ht="16" customHeight="1" x14ac:dyDescent="0.2"/>
    <row r="109" s="18" customFormat="1" ht="16" customHeight="1" x14ac:dyDescent="0.2"/>
    <row r="110" s="18" customFormat="1" ht="16" customHeight="1" x14ac:dyDescent="0.2"/>
    <row r="111" s="18" customFormat="1" ht="16" customHeight="1" x14ac:dyDescent="0.2"/>
    <row r="112" s="18" customFormat="1" ht="16" customHeight="1" x14ac:dyDescent="0.2"/>
    <row r="113" s="18" customFormat="1" ht="16" customHeight="1" x14ac:dyDescent="0.2"/>
    <row r="114" s="18" customFormat="1" ht="16" customHeight="1" x14ac:dyDescent="0.2"/>
    <row r="115" s="18" customFormat="1" ht="16" customHeight="1" x14ac:dyDescent="0.2"/>
    <row r="116" s="18" customFormat="1" ht="16" customHeight="1" x14ac:dyDescent="0.2"/>
    <row r="117" s="18" customFormat="1" ht="16" customHeight="1" x14ac:dyDescent="0.2"/>
    <row r="118" s="18" customFormat="1" ht="16" customHeight="1" x14ac:dyDescent="0.2"/>
    <row r="119" s="18" customFormat="1" ht="16" customHeight="1" x14ac:dyDescent="0.2"/>
    <row r="120" s="18" customFormat="1" ht="16" customHeight="1" x14ac:dyDescent="0.2"/>
    <row r="121" s="18" customFormat="1" ht="16" customHeight="1" x14ac:dyDescent="0.2"/>
    <row r="122" s="18" customFormat="1" ht="16" customHeight="1" x14ac:dyDescent="0.2"/>
    <row r="123" s="18" customFormat="1" ht="16" customHeight="1" x14ac:dyDescent="0.2"/>
    <row r="124" s="18" customFormat="1" ht="16" customHeight="1" x14ac:dyDescent="0.2"/>
    <row r="125" s="18" customFormat="1" ht="16" customHeight="1" x14ac:dyDescent="0.2"/>
    <row r="126" s="18" customFormat="1" ht="16" customHeight="1" x14ac:dyDescent="0.2"/>
    <row r="127" s="18" customFormat="1" ht="16" customHeight="1" x14ac:dyDescent="0.2"/>
    <row r="128" s="18" customFormat="1" ht="16" customHeight="1" x14ac:dyDescent="0.2"/>
    <row r="129" s="18" customFormat="1" ht="16" customHeight="1" x14ac:dyDescent="0.2"/>
    <row r="130" s="18" customFormat="1" ht="16" customHeight="1" x14ac:dyDescent="0.2"/>
    <row r="131" s="18" customFormat="1" ht="16" customHeight="1" x14ac:dyDescent="0.2"/>
    <row r="132" s="18" customFormat="1" ht="16" customHeight="1" x14ac:dyDescent="0.2"/>
    <row r="133" s="18" customFormat="1" ht="16" customHeight="1" x14ac:dyDescent="0.2"/>
    <row r="134" s="18" customFormat="1" ht="16" customHeight="1" x14ac:dyDescent="0.2"/>
    <row r="135" s="18" customFormat="1" ht="16" customHeight="1" x14ac:dyDescent="0.2"/>
    <row r="136" s="18" customFormat="1" ht="16" customHeight="1" x14ac:dyDescent="0.2"/>
    <row r="137" s="18" customFormat="1" ht="16" customHeight="1" x14ac:dyDescent="0.2"/>
    <row r="138" s="18" customFormat="1" ht="16" customHeight="1" x14ac:dyDescent="0.2"/>
    <row r="139" s="18" customFormat="1" ht="16" customHeight="1" x14ac:dyDescent="0.2"/>
    <row r="140" s="18" customFormat="1" ht="16" customHeight="1" x14ac:dyDescent="0.2"/>
    <row r="141" s="18" customFormat="1" ht="16" customHeight="1" x14ac:dyDescent="0.2"/>
    <row r="142" s="18" customFormat="1" ht="16" customHeight="1" x14ac:dyDescent="0.2"/>
    <row r="143" s="18" customFormat="1" ht="16" customHeight="1" x14ac:dyDescent="0.2"/>
    <row r="144" s="18" customFormat="1" ht="16" customHeight="1" x14ac:dyDescent="0.2"/>
    <row r="145" s="18" customFormat="1" ht="16" customHeight="1" x14ac:dyDescent="0.2"/>
    <row r="146" s="18" customFormat="1" ht="16" customHeight="1" x14ac:dyDescent="0.2"/>
    <row r="147" s="18" customFormat="1" ht="16" customHeight="1" x14ac:dyDescent="0.2"/>
    <row r="148" s="18" customFormat="1" ht="16" customHeight="1" x14ac:dyDescent="0.2"/>
    <row r="149" s="18" customFormat="1" ht="16" customHeight="1" x14ac:dyDescent="0.2"/>
    <row r="150" s="18" customFormat="1" ht="16" customHeight="1" x14ac:dyDescent="0.2"/>
    <row r="151" s="18" customFormat="1" ht="16" customHeight="1" x14ac:dyDescent="0.2"/>
    <row r="152" s="18" customFormat="1" ht="16" customHeight="1" x14ac:dyDescent="0.2"/>
    <row r="153" s="18" customFormat="1" ht="16" customHeight="1" x14ac:dyDescent="0.2"/>
    <row r="154" s="18" customFormat="1" ht="16" customHeight="1" x14ac:dyDescent="0.2"/>
    <row r="155" s="18" customFormat="1" ht="16" customHeight="1" x14ac:dyDescent="0.2"/>
    <row r="156" s="18" customFormat="1" ht="16" customHeight="1" x14ac:dyDescent="0.2"/>
    <row r="157" s="18" customFormat="1" ht="16" customHeight="1" x14ac:dyDescent="0.2"/>
    <row r="158" s="18" customFormat="1" ht="16" customHeight="1" x14ac:dyDescent="0.2"/>
    <row r="159" s="18" customFormat="1" ht="16" customHeight="1" x14ac:dyDescent="0.2"/>
    <row r="160" s="18" customFormat="1" ht="16" customHeight="1" x14ac:dyDescent="0.2"/>
    <row r="161" s="18" customFormat="1" ht="16" customHeight="1" x14ac:dyDescent="0.2"/>
    <row r="162" s="18" customFormat="1" ht="16" customHeight="1" x14ac:dyDescent="0.2"/>
    <row r="163" s="18" customFormat="1" ht="16" customHeight="1" x14ac:dyDescent="0.2"/>
    <row r="164" s="18" customFormat="1" ht="16" customHeight="1" x14ac:dyDescent="0.2"/>
    <row r="165" s="18" customFormat="1" ht="16" customHeight="1" x14ac:dyDescent="0.2"/>
    <row r="166" s="18" customFormat="1" ht="16" customHeight="1" x14ac:dyDescent="0.2"/>
    <row r="167" s="18" customFormat="1" ht="16" customHeight="1" x14ac:dyDescent="0.2"/>
    <row r="168" s="18" customFormat="1" ht="16" customHeight="1" x14ac:dyDescent="0.2"/>
    <row r="169" s="18" customFormat="1" ht="16" customHeight="1" x14ac:dyDescent="0.2"/>
    <row r="170" s="18" customFormat="1" ht="16" customHeight="1" x14ac:dyDescent="0.2"/>
    <row r="171" s="18" customFormat="1" ht="16" customHeight="1" x14ac:dyDescent="0.2"/>
    <row r="172" s="18" customFormat="1" ht="16" customHeight="1" x14ac:dyDescent="0.2"/>
    <row r="173" s="18" customFormat="1" ht="16" customHeight="1" x14ac:dyDescent="0.2"/>
    <row r="174" s="18" customFormat="1" ht="16" customHeight="1" x14ac:dyDescent="0.2"/>
    <row r="175" s="18" customFormat="1" ht="16" customHeight="1" x14ac:dyDescent="0.2"/>
    <row r="176" s="18" customFormat="1" ht="16" customHeight="1" x14ac:dyDescent="0.2"/>
    <row r="177" s="18" customFormat="1" ht="16" customHeight="1" x14ac:dyDescent="0.2"/>
    <row r="178" s="18" customFormat="1" ht="16" customHeight="1" x14ac:dyDescent="0.2"/>
    <row r="179" s="18" customFormat="1" ht="16" customHeight="1" x14ac:dyDescent="0.2"/>
    <row r="180" s="18" customFormat="1" ht="16" customHeight="1" x14ac:dyDescent="0.2"/>
    <row r="181" s="18" customFormat="1" ht="16" customHeight="1" x14ac:dyDescent="0.2"/>
    <row r="182" s="18" customFormat="1" ht="16" customHeight="1" x14ac:dyDescent="0.2"/>
    <row r="183" s="18" customFormat="1" ht="16" customHeight="1" x14ac:dyDescent="0.2"/>
    <row r="184" s="18" customFormat="1" ht="16" customHeight="1" x14ac:dyDescent="0.2"/>
    <row r="185" s="18" customFormat="1" ht="16" customHeight="1" x14ac:dyDescent="0.2"/>
    <row r="186" s="18" customFormat="1" ht="16" customHeight="1" x14ac:dyDescent="0.2"/>
    <row r="187" s="18" customFormat="1" ht="16" customHeight="1" x14ac:dyDescent="0.2"/>
    <row r="188" s="18" customFormat="1" ht="16" customHeight="1" x14ac:dyDescent="0.2"/>
    <row r="189" s="18" customFormat="1" ht="16" customHeight="1" x14ac:dyDescent="0.2"/>
    <row r="190" s="18" customFormat="1" ht="16" customHeight="1" x14ac:dyDescent="0.2"/>
    <row r="191" s="18" customFormat="1" ht="16" customHeight="1" x14ac:dyDescent="0.2"/>
    <row r="192" s="18" customFormat="1" ht="16" customHeight="1" x14ac:dyDescent="0.2"/>
    <row r="193" s="18" customFormat="1" ht="16" customHeight="1" x14ac:dyDescent="0.2"/>
    <row r="194" s="18" customFormat="1" ht="16" customHeight="1" x14ac:dyDescent="0.2"/>
    <row r="195" s="18" customFormat="1" ht="16" customHeight="1" x14ac:dyDescent="0.2"/>
    <row r="196" s="18" customFormat="1" ht="16" customHeight="1" x14ac:dyDescent="0.2"/>
    <row r="197" s="18" customFormat="1" ht="16" customHeight="1" x14ac:dyDescent="0.2"/>
    <row r="198" s="18" customFormat="1" ht="16" customHeight="1" x14ac:dyDescent="0.2"/>
    <row r="199" s="18" customFormat="1" ht="16" customHeight="1" x14ac:dyDescent="0.2"/>
    <row r="200" s="18" customFormat="1" ht="16" customHeight="1" x14ac:dyDescent="0.2"/>
    <row r="201" s="18" customFormat="1" ht="16" customHeight="1" x14ac:dyDescent="0.2"/>
    <row r="202" s="18" customFormat="1" ht="16" customHeight="1" x14ac:dyDescent="0.2"/>
    <row r="203" s="18" customFormat="1" ht="16" customHeight="1" x14ac:dyDescent="0.2"/>
    <row r="204" s="18" customFormat="1" ht="16" customHeight="1" x14ac:dyDescent="0.2"/>
    <row r="205" s="18" customFormat="1" ht="16" customHeight="1" x14ac:dyDescent="0.2"/>
    <row r="206" s="18" customFormat="1" ht="16" customHeight="1" x14ac:dyDescent="0.2"/>
    <row r="207" s="18" customFormat="1" ht="16" customHeight="1" x14ac:dyDescent="0.2"/>
    <row r="208" s="18" customFormat="1" ht="16" customHeight="1" x14ac:dyDescent="0.2"/>
    <row r="209" s="18" customFormat="1" ht="16" customHeight="1" x14ac:dyDescent="0.2"/>
    <row r="210" s="18" customFormat="1" ht="16" customHeight="1" x14ac:dyDescent="0.2"/>
    <row r="211" s="18" customFormat="1" ht="16" customHeight="1" x14ac:dyDescent="0.2"/>
    <row r="212" s="18" customFormat="1" ht="16" customHeight="1" x14ac:dyDescent="0.2"/>
    <row r="213" s="18" customFormat="1" ht="16" customHeight="1" x14ac:dyDescent="0.2"/>
    <row r="214" s="18" customFormat="1" ht="16" customHeight="1" x14ac:dyDescent="0.2"/>
    <row r="215" s="18" customFormat="1" ht="16" customHeight="1" x14ac:dyDescent="0.2"/>
    <row r="216" s="18" customFormat="1" ht="16" customHeight="1" x14ac:dyDescent="0.2"/>
    <row r="217" s="18" customFormat="1" ht="16" customHeight="1" x14ac:dyDescent="0.2"/>
    <row r="218" s="18" customFormat="1" ht="16" customHeight="1" x14ac:dyDescent="0.2"/>
    <row r="219" s="18" customFormat="1" ht="16" customHeight="1" x14ac:dyDescent="0.2"/>
    <row r="220" s="18" customFormat="1" ht="16" customHeight="1" x14ac:dyDescent="0.2"/>
    <row r="221" s="18" customFormat="1" ht="16" customHeight="1" x14ac:dyDescent="0.2"/>
    <row r="222" s="18" customFormat="1" ht="16" customHeight="1" x14ac:dyDescent="0.2"/>
    <row r="223" s="18" customFormat="1" ht="16" customHeight="1" x14ac:dyDescent="0.2"/>
    <row r="224" s="18" customFormat="1" ht="16" customHeight="1" x14ac:dyDescent="0.2"/>
    <row r="225" s="18" customFormat="1" ht="16" customHeight="1" x14ac:dyDescent="0.2"/>
    <row r="226" s="18" customFormat="1" ht="16" customHeight="1" x14ac:dyDescent="0.2"/>
    <row r="227" s="18" customFormat="1" ht="16" customHeight="1" x14ac:dyDescent="0.2"/>
    <row r="228" s="18" customFormat="1" ht="16" customHeight="1" x14ac:dyDescent="0.2"/>
    <row r="229" s="18" customFormat="1" ht="16" customHeight="1" x14ac:dyDescent="0.2"/>
    <row r="230" s="18" customFormat="1" ht="16" customHeight="1" x14ac:dyDescent="0.2"/>
    <row r="231" s="18" customFormat="1" ht="16" customHeight="1" x14ac:dyDescent="0.2"/>
    <row r="232" s="18" customFormat="1" ht="16" customHeight="1" x14ac:dyDescent="0.2"/>
    <row r="233" s="18" customFormat="1" ht="16" customHeight="1" x14ac:dyDescent="0.2"/>
    <row r="234" s="18" customFormat="1" ht="16" customHeight="1" x14ac:dyDescent="0.2"/>
    <row r="235" s="18" customFormat="1" ht="16" customHeight="1" x14ac:dyDescent="0.2"/>
    <row r="236" s="18" customFormat="1" ht="16" customHeight="1" x14ac:dyDescent="0.2"/>
    <row r="237" s="18" customFormat="1" ht="16" customHeight="1" x14ac:dyDescent="0.2"/>
    <row r="238" s="18" customFormat="1" ht="16" customHeight="1" x14ac:dyDescent="0.2"/>
    <row r="239" s="18" customFormat="1" ht="16" customHeight="1" x14ac:dyDescent="0.2"/>
    <row r="240" s="18" customFormat="1" ht="16" customHeight="1" x14ac:dyDescent="0.2"/>
    <row r="241" s="18" customFormat="1" ht="16" customHeight="1" x14ac:dyDescent="0.2"/>
    <row r="242" s="18" customFormat="1" ht="16" customHeight="1" x14ac:dyDescent="0.2"/>
    <row r="243" s="18" customFormat="1" ht="16" customHeight="1" x14ac:dyDescent="0.2"/>
    <row r="244" s="18" customFormat="1" ht="16" customHeight="1" x14ac:dyDescent="0.2"/>
    <row r="245" s="18" customFormat="1" ht="16" customHeight="1" x14ac:dyDescent="0.2"/>
    <row r="246" s="18" customFormat="1" ht="16" customHeight="1" x14ac:dyDescent="0.2"/>
    <row r="247" s="18" customFormat="1" ht="16" customHeight="1" x14ac:dyDescent="0.2"/>
    <row r="248" s="18" customFormat="1" ht="16" customHeight="1" x14ac:dyDescent="0.2"/>
    <row r="249" s="18" customFormat="1" ht="16" customHeight="1" x14ac:dyDescent="0.2"/>
    <row r="250" s="18" customFormat="1" ht="16" customHeight="1" x14ac:dyDescent="0.2"/>
    <row r="251" s="18" customFormat="1" ht="16" customHeight="1" x14ac:dyDescent="0.2"/>
    <row r="252" s="18" customFormat="1" ht="16" customHeight="1" x14ac:dyDescent="0.2"/>
    <row r="253" s="18" customFormat="1" ht="16" customHeight="1" x14ac:dyDescent="0.2"/>
    <row r="254" s="18" customFormat="1" ht="16" customHeight="1" x14ac:dyDescent="0.2"/>
    <row r="255" s="18" customFormat="1" ht="16" customHeight="1" x14ac:dyDescent="0.2"/>
    <row r="256" s="18" customFormat="1" ht="16" customHeight="1" x14ac:dyDescent="0.2"/>
    <row r="257" s="18" customFormat="1" ht="16" customHeight="1" x14ac:dyDescent="0.2"/>
    <row r="258" s="18" customFormat="1" ht="16" customHeight="1" x14ac:dyDescent="0.2"/>
    <row r="259" s="18" customFormat="1" ht="16" customHeight="1" x14ac:dyDescent="0.2"/>
    <row r="260" s="18" customFormat="1" ht="16" customHeight="1" x14ac:dyDescent="0.2"/>
    <row r="261" s="18" customFormat="1" ht="16" customHeight="1" x14ac:dyDescent="0.2"/>
    <row r="262" s="18" customFormat="1" ht="16" customHeight="1" x14ac:dyDescent="0.2"/>
    <row r="263" s="18" customFormat="1" ht="16" customHeight="1" x14ac:dyDescent="0.2"/>
    <row r="264" s="18" customFormat="1" ht="16" customHeight="1" x14ac:dyDescent="0.2"/>
    <row r="265" s="18" customFormat="1" ht="16" customHeight="1" x14ac:dyDescent="0.2"/>
    <row r="266" s="18" customFormat="1" ht="16" customHeight="1" x14ac:dyDescent="0.2"/>
    <row r="267" s="18" customFormat="1" ht="16" customHeight="1" x14ac:dyDescent="0.2"/>
    <row r="268" s="18" customFormat="1" ht="16" customHeight="1" x14ac:dyDescent="0.2"/>
    <row r="269" s="18" customFormat="1" ht="16" customHeight="1" x14ac:dyDescent="0.2"/>
    <row r="270" s="18" customFormat="1" ht="16" customHeight="1" x14ac:dyDescent="0.2"/>
    <row r="271" s="18" customFormat="1" ht="16" customHeight="1" x14ac:dyDescent="0.2"/>
    <row r="272" s="18" customFormat="1" ht="16" customHeight="1" x14ac:dyDescent="0.2"/>
    <row r="273" s="18" customFormat="1" ht="16" customHeight="1" x14ac:dyDescent="0.2"/>
    <row r="274" s="18" customFormat="1" ht="16" customHeight="1" x14ac:dyDescent="0.2"/>
    <row r="275" s="18" customFormat="1" ht="16" customHeight="1" x14ac:dyDescent="0.2"/>
    <row r="276" s="18" customFormat="1" ht="16" customHeight="1" x14ac:dyDescent="0.2"/>
    <row r="277" s="18" customFormat="1" ht="16" customHeight="1" x14ac:dyDescent="0.2"/>
    <row r="278" s="18" customFormat="1" ht="16" customHeight="1" x14ac:dyDescent="0.2"/>
    <row r="279" s="18" customFormat="1" ht="16" customHeight="1" x14ac:dyDescent="0.2"/>
    <row r="280" s="18" customFormat="1" ht="16" customHeight="1" x14ac:dyDescent="0.2"/>
    <row r="281" s="18" customFormat="1" ht="16" customHeight="1" x14ac:dyDescent="0.2"/>
    <row r="282" s="18" customFormat="1" ht="16" customHeight="1" x14ac:dyDescent="0.2"/>
    <row r="283" s="18" customFormat="1" ht="16" customHeight="1" x14ac:dyDescent="0.2"/>
    <row r="284" s="18" customFormat="1" ht="16" customHeight="1" x14ac:dyDescent="0.2"/>
    <row r="285" s="18" customFormat="1" ht="16" customHeight="1" x14ac:dyDescent="0.2"/>
    <row r="286" s="18" customFormat="1" ht="16" customHeight="1" x14ac:dyDescent="0.2"/>
    <row r="287" s="18" customFormat="1" ht="16" customHeight="1" x14ac:dyDescent="0.2"/>
    <row r="288" s="18" customFormat="1" ht="16" customHeight="1" x14ac:dyDescent="0.2"/>
    <row r="289" s="18" customFormat="1" ht="16" customHeight="1" x14ac:dyDescent="0.2"/>
    <row r="290" s="18" customFormat="1" ht="16" customHeight="1" x14ac:dyDescent="0.2"/>
    <row r="291" s="18" customFormat="1" ht="16" customHeight="1" x14ac:dyDescent="0.2"/>
    <row r="292" s="18" customFormat="1" ht="16" customHeight="1" x14ac:dyDescent="0.2"/>
    <row r="293" s="18" customFormat="1" ht="16" customHeight="1" x14ac:dyDescent="0.2"/>
    <row r="294" s="18" customFormat="1" ht="16" customHeight="1" x14ac:dyDescent="0.2"/>
    <row r="295" s="18" customFormat="1" ht="16" customHeight="1" x14ac:dyDescent="0.2"/>
    <row r="296" s="18" customFormat="1" ht="16" customHeight="1" x14ac:dyDescent="0.2"/>
    <row r="297" s="18" customFormat="1" ht="16" customHeight="1" x14ac:dyDescent="0.2"/>
    <row r="298" s="18" customFormat="1" ht="16" customHeight="1" x14ac:dyDescent="0.2"/>
    <row r="299" s="18" customFormat="1" ht="16" customHeight="1" x14ac:dyDescent="0.2"/>
    <row r="300" s="18" customFormat="1" ht="16" customHeight="1" x14ac:dyDescent="0.2"/>
    <row r="301" s="18" customFormat="1" ht="16" customHeight="1" x14ac:dyDescent="0.2"/>
    <row r="302" s="18" customFormat="1" ht="16" customHeight="1" x14ac:dyDescent="0.2"/>
    <row r="303" s="18" customFormat="1" ht="16" customHeight="1" x14ac:dyDescent="0.2"/>
    <row r="304" s="18" customFormat="1" ht="16" customHeight="1" x14ac:dyDescent="0.2"/>
    <row r="305" s="18" customFormat="1" ht="16" customHeight="1" x14ac:dyDescent="0.2"/>
    <row r="306" s="18" customFormat="1" ht="16" customHeight="1" x14ac:dyDescent="0.2"/>
    <row r="307" s="18" customFormat="1" ht="16" customHeight="1" x14ac:dyDescent="0.2"/>
    <row r="308" s="18" customFormat="1" ht="16" customHeight="1" x14ac:dyDescent="0.2"/>
    <row r="309" s="18" customFormat="1" ht="16" customHeight="1" x14ac:dyDescent="0.2"/>
    <row r="310" s="18" customFormat="1" ht="16" customHeight="1" x14ac:dyDescent="0.2"/>
    <row r="311" s="18" customFormat="1" ht="16" customHeight="1" x14ac:dyDescent="0.2"/>
    <row r="312" s="18" customFormat="1" ht="16" customHeight="1" x14ac:dyDescent="0.2"/>
    <row r="313" s="18" customFormat="1" ht="16" customHeight="1" x14ac:dyDescent="0.2"/>
    <row r="314" s="18" customFormat="1" ht="16" customHeight="1" x14ac:dyDescent="0.2"/>
    <row r="315" s="18" customFormat="1" ht="16" customHeight="1" x14ac:dyDescent="0.2"/>
    <row r="316" s="18" customFormat="1" ht="16" customHeight="1" x14ac:dyDescent="0.2"/>
    <row r="317" s="18" customFormat="1" ht="16" customHeight="1" x14ac:dyDescent="0.2"/>
    <row r="318" s="18" customFormat="1" ht="16" customHeight="1" x14ac:dyDescent="0.2"/>
    <row r="319" s="18" customFormat="1" ht="16" customHeight="1" x14ac:dyDescent="0.2"/>
    <row r="320" s="18" customFormat="1" ht="16" customHeight="1" x14ac:dyDescent="0.2"/>
    <row r="321" s="18" customFormat="1" ht="16" customHeight="1" x14ac:dyDescent="0.2"/>
    <row r="322" s="18" customFormat="1" ht="16" customHeight="1" x14ac:dyDescent="0.2"/>
    <row r="323" s="18" customFormat="1" ht="16" customHeight="1" x14ac:dyDescent="0.2"/>
    <row r="324" s="18" customFormat="1" ht="16" customHeight="1" x14ac:dyDescent="0.2"/>
    <row r="325" s="18" customFormat="1" ht="16" customHeight="1" x14ac:dyDescent="0.2"/>
    <row r="326" s="18" customFormat="1" ht="16" customHeight="1" x14ac:dyDescent="0.2"/>
    <row r="327" s="18" customFormat="1" ht="16" customHeight="1" x14ac:dyDescent="0.2"/>
    <row r="328" s="18" customFormat="1" ht="16" customHeight="1" x14ac:dyDescent="0.2"/>
    <row r="329" s="18" customFormat="1" ht="16" customHeight="1" x14ac:dyDescent="0.2"/>
    <row r="330" s="18" customFormat="1" ht="16" customHeight="1" x14ac:dyDescent="0.2"/>
    <row r="331" s="18" customFormat="1" ht="16" customHeight="1" x14ac:dyDescent="0.2"/>
    <row r="332" s="18" customFormat="1" ht="16" customHeight="1" x14ac:dyDescent="0.2"/>
    <row r="333" s="18" customFormat="1" ht="16" customHeight="1" x14ac:dyDescent="0.2"/>
    <row r="334" s="18" customFormat="1" ht="16" customHeight="1" x14ac:dyDescent="0.2"/>
    <row r="335" s="18" customFormat="1" ht="16" customHeight="1" x14ac:dyDescent="0.2"/>
    <row r="336" s="18" customFormat="1" ht="16" customHeight="1" x14ac:dyDescent="0.2"/>
    <row r="337" s="18" customFormat="1" ht="16" customHeight="1" x14ac:dyDescent="0.2"/>
    <row r="338" s="18" customFormat="1" ht="16" customHeight="1" x14ac:dyDescent="0.2"/>
    <row r="339" s="18" customFormat="1" ht="16" customHeight="1" x14ac:dyDescent="0.2"/>
    <row r="340" s="18" customFormat="1" ht="16" customHeight="1" x14ac:dyDescent="0.2"/>
    <row r="341" s="18" customFormat="1" ht="16" customHeight="1" x14ac:dyDescent="0.2"/>
    <row r="342" s="18" customFormat="1" ht="16" customHeight="1" x14ac:dyDescent="0.2"/>
    <row r="343" s="18" customFormat="1" ht="16" customHeight="1" x14ac:dyDescent="0.2"/>
    <row r="344" s="18" customFormat="1" ht="16" customHeight="1" x14ac:dyDescent="0.2"/>
    <row r="345" s="18" customFormat="1" ht="16" customHeight="1" x14ac:dyDescent="0.2"/>
    <row r="346" s="18" customFormat="1" ht="16" customHeight="1" x14ac:dyDescent="0.2"/>
    <row r="347" s="18" customFormat="1" ht="16" customHeight="1" x14ac:dyDescent="0.2"/>
    <row r="348" s="18" customFormat="1" ht="16" customHeight="1" x14ac:dyDescent="0.2"/>
    <row r="349" s="18" customFormat="1" ht="16" customHeight="1" x14ac:dyDescent="0.2"/>
    <row r="350" s="18" customFormat="1" ht="16" customHeight="1" x14ac:dyDescent="0.2"/>
    <row r="351" s="18" customFormat="1" ht="16" customHeight="1" x14ac:dyDescent="0.2"/>
    <row r="352" s="18" customFormat="1" ht="16" customHeight="1" x14ac:dyDescent="0.2"/>
    <row r="353" s="18" customFormat="1" ht="16" customHeight="1" x14ac:dyDescent="0.2"/>
    <row r="354" s="18" customFormat="1" ht="16" customHeight="1" x14ac:dyDescent="0.2"/>
    <row r="355" s="18" customFormat="1" ht="16" customHeight="1" x14ac:dyDescent="0.2"/>
    <row r="356" s="18" customFormat="1" ht="16" customHeight="1" x14ac:dyDescent="0.2"/>
    <row r="357" s="18" customFormat="1" ht="16" customHeight="1" x14ac:dyDescent="0.2"/>
    <row r="358" s="18" customFormat="1" ht="16" customHeight="1" x14ac:dyDescent="0.2"/>
    <row r="359" s="18" customFormat="1" ht="16" customHeight="1" x14ac:dyDescent="0.2"/>
    <row r="360" s="18" customFormat="1" ht="16" customHeight="1" x14ac:dyDescent="0.2"/>
    <row r="361" s="18" customFormat="1" ht="16" customHeight="1" x14ac:dyDescent="0.2"/>
    <row r="362" s="18" customFormat="1" ht="16" customHeight="1" x14ac:dyDescent="0.2"/>
    <row r="363" s="18" customFormat="1" ht="16" customHeight="1" x14ac:dyDescent="0.2"/>
    <row r="364" s="18" customFormat="1" ht="16" customHeight="1" x14ac:dyDescent="0.2"/>
    <row r="365" s="18" customFormat="1" ht="16" customHeight="1" x14ac:dyDescent="0.2"/>
    <row r="366" s="18" customFormat="1" ht="16" customHeight="1" x14ac:dyDescent="0.2"/>
    <row r="367" s="18" customFormat="1" ht="16" customHeight="1" x14ac:dyDescent="0.2"/>
    <row r="368" s="18" customFormat="1" ht="16" customHeight="1" x14ac:dyDescent="0.2"/>
    <row r="369" s="18" customFormat="1" ht="16" customHeight="1" x14ac:dyDescent="0.2"/>
    <row r="370" s="18" customFormat="1" ht="16" customHeight="1" x14ac:dyDescent="0.2"/>
    <row r="371" s="18" customFormat="1" ht="16" customHeight="1" x14ac:dyDescent="0.2"/>
    <row r="372" s="18" customFormat="1" ht="16" customHeight="1" x14ac:dyDescent="0.2"/>
    <row r="373" s="18" customFormat="1" ht="16" customHeight="1" x14ac:dyDescent="0.2"/>
    <row r="374" s="18" customFormat="1" ht="16" customHeight="1" x14ac:dyDescent="0.2"/>
    <row r="375" s="18" customFormat="1" ht="16" customHeight="1" x14ac:dyDescent="0.2"/>
    <row r="376" s="18" customFormat="1" ht="16" customHeight="1" x14ac:dyDescent="0.2"/>
    <row r="377" s="18" customFormat="1" ht="16" customHeight="1" x14ac:dyDescent="0.2"/>
    <row r="378" s="18" customFormat="1" ht="16" customHeight="1" x14ac:dyDescent="0.2"/>
    <row r="379" s="18" customFormat="1" ht="16" customHeight="1" x14ac:dyDescent="0.2"/>
    <row r="380" s="18" customFormat="1" ht="16" customHeight="1" x14ac:dyDescent="0.2"/>
    <row r="381" s="18" customFormat="1" ht="16" customHeight="1" x14ac:dyDescent="0.2"/>
    <row r="382" s="18" customFormat="1" ht="16" customHeight="1" x14ac:dyDescent="0.2"/>
    <row r="383" s="18" customFormat="1" ht="16" customHeight="1" x14ac:dyDescent="0.2"/>
    <row r="384" s="18" customFormat="1" ht="16" customHeight="1" x14ac:dyDescent="0.2"/>
    <row r="385" s="18" customFormat="1" ht="16" customHeight="1" x14ac:dyDescent="0.2"/>
    <row r="386" s="18" customFormat="1" ht="16" customHeight="1" x14ac:dyDescent="0.2"/>
    <row r="387" s="18" customFormat="1" ht="16" customHeight="1" x14ac:dyDescent="0.2"/>
    <row r="388" s="18" customFormat="1" ht="16" customHeight="1" x14ac:dyDescent="0.2"/>
    <row r="389" s="18" customFormat="1" ht="16" customHeight="1" x14ac:dyDescent="0.2"/>
    <row r="390" s="18" customFormat="1" ht="16" customHeight="1" x14ac:dyDescent="0.2"/>
    <row r="391" s="18" customFormat="1" ht="16" customHeight="1" x14ac:dyDescent="0.2"/>
    <row r="392" s="18" customFormat="1" ht="16" customHeight="1" x14ac:dyDescent="0.2"/>
    <row r="393" s="18" customFormat="1" ht="16" customHeight="1" x14ac:dyDescent="0.2"/>
    <row r="394" s="18" customFormat="1" ht="16" customHeight="1" x14ac:dyDescent="0.2"/>
    <row r="395" s="18" customFormat="1" ht="16" customHeight="1" x14ac:dyDescent="0.2"/>
    <row r="396" s="18" customFormat="1" ht="16" customHeight="1" x14ac:dyDescent="0.2"/>
    <row r="397" s="18" customFormat="1" ht="16" customHeight="1" x14ac:dyDescent="0.2"/>
    <row r="398" s="18" customFormat="1" ht="16" customHeight="1" x14ac:dyDescent="0.2"/>
    <row r="399" s="18" customFormat="1" ht="16" customHeight="1" x14ac:dyDescent="0.2"/>
    <row r="400" s="18" customFormat="1" ht="16" customHeight="1" x14ac:dyDescent="0.2"/>
    <row r="401" s="18" customFormat="1" ht="16" customHeight="1" x14ac:dyDescent="0.2"/>
    <row r="402" s="18" customFormat="1" ht="16" customHeight="1" x14ac:dyDescent="0.2"/>
    <row r="403" s="18" customFormat="1" ht="16" customHeight="1" x14ac:dyDescent="0.2"/>
    <row r="404" s="18" customFormat="1" ht="16" customHeight="1" x14ac:dyDescent="0.2"/>
    <row r="405" s="18" customFormat="1" ht="16" customHeight="1" x14ac:dyDescent="0.2"/>
    <row r="406" s="18" customFormat="1" ht="16" customHeight="1" x14ac:dyDescent="0.2"/>
    <row r="407" s="18" customFormat="1" ht="16" customHeight="1" x14ac:dyDescent="0.2"/>
    <row r="408" s="18" customFormat="1" ht="16" customHeight="1" x14ac:dyDescent="0.2"/>
    <row r="409" s="18" customFormat="1" ht="16" customHeight="1" x14ac:dyDescent="0.2"/>
    <row r="410" s="18" customFormat="1" ht="16" customHeight="1" x14ac:dyDescent="0.2"/>
    <row r="411" s="18" customFormat="1" ht="16" customHeight="1" x14ac:dyDescent="0.2"/>
    <row r="412" s="18" customFormat="1" ht="16" customHeight="1" x14ac:dyDescent="0.2"/>
    <row r="413" s="18" customFormat="1" ht="16" customHeight="1" x14ac:dyDescent="0.2"/>
    <row r="414" s="18" customFormat="1" ht="16" customHeight="1" x14ac:dyDescent="0.2"/>
    <row r="415" s="18" customFormat="1" ht="16" customHeight="1" x14ac:dyDescent="0.2"/>
    <row r="416" s="18" customFormat="1" ht="16" customHeight="1" x14ac:dyDescent="0.2"/>
    <row r="417" s="18" customFormat="1" ht="16" customHeight="1" x14ac:dyDescent="0.2"/>
    <row r="418" s="18" customFormat="1" ht="16" customHeight="1" x14ac:dyDescent="0.2"/>
    <row r="419" s="18" customFormat="1" ht="16" customHeight="1" x14ac:dyDescent="0.2"/>
    <row r="420" s="18" customFormat="1" ht="16" customHeight="1" x14ac:dyDescent="0.2"/>
    <row r="421" s="18" customFormat="1" ht="16" customHeight="1" x14ac:dyDescent="0.2"/>
    <row r="422" s="18" customFormat="1" ht="16" customHeight="1" x14ac:dyDescent="0.2"/>
    <row r="423" s="18" customFormat="1" ht="16" customHeight="1" x14ac:dyDescent="0.2"/>
    <row r="424" s="18" customFormat="1" ht="16" customHeight="1" x14ac:dyDescent="0.2"/>
    <row r="425" s="18" customFormat="1" ht="16" customHeight="1" x14ac:dyDescent="0.2"/>
    <row r="426" s="18" customFormat="1" ht="16" customHeight="1" x14ac:dyDescent="0.2"/>
    <row r="427" s="18" customFormat="1" ht="16" customHeight="1" x14ac:dyDescent="0.2"/>
    <row r="428" s="18" customFormat="1" ht="16" customHeight="1" x14ac:dyDescent="0.2"/>
    <row r="429" s="18" customFormat="1" ht="16" customHeight="1" x14ac:dyDescent="0.2"/>
    <row r="430" s="18" customFormat="1" ht="16" customHeight="1" x14ac:dyDescent="0.2"/>
    <row r="431" s="18" customFormat="1" ht="16" customHeight="1" x14ac:dyDescent="0.2"/>
    <row r="432" s="18" customFormat="1" ht="16" customHeight="1" x14ac:dyDescent="0.2"/>
    <row r="433" s="18" customFormat="1" ht="16" customHeight="1" x14ac:dyDescent="0.2"/>
    <row r="434" s="18" customFormat="1" ht="16" customHeight="1" x14ac:dyDescent="0.2"/>
    <row r="435" s="18" customFormat="1" ht="16" customHeight="1" x14ac:dyDescent="0.2"/>
    <row r="436" s="18" customFormat="1" ht="16" customHeight="1" x14ac:dyDescent="0.2"/>
    <row r="437" s="18" customFormat="1" ht="16" customHeight="1" x14ac:dyDescent="0.2"/>
    <row r="438" s="18" customFormat="1" ht="16" customHeight="1" x14ac:dyDescent="0.2"/>
    <row r="439" s="18" customFormat="1" ht="16" customHeight="1" x14ac:dyDescent="0.2"/>
    <row r="440" s="18" customFormat="1" ht="16" customHeight="1" x14ac:dyDescent="0.2"/>
    <row r="441" s="18" customFormat="1" ht="16" customHeight="1" x14ac:dyDescent="0.2"/>
    <row r="442" s="18" customFormat="1" ht="16" customHeight="1" x14ac:dyDescent="0.2"/>
    <row r="443" s="18" customFormat="1" ht="16" customHeight="1" x14ac:dyDescent="0.2"/>
    <row r="444" s="18" customFormat="1" ht="16" customHeight="1" x14ac:dyDescent="0.2"/>
    <row r="445" s="18" customFormat="1" ht="16" customHeight="1" x14ac:dyDescent="0.2"/>
    <row r="446" s="18" customFormat="1" ht="16" customHeight="1" x14ac:dyDescent="0.2"/>
    <row r="447" s="18" customFormat="1" ht="16" customHeight="1" x14ac:dyDescent="0.2"/>
    <row r="448" s="18" customFormat="1" ht="16" customHeight="1" x14ac:dyDescent="0.2"/>
    <row r="449" s="18" customFormat="1" ht="16" customHeight="1" x14ac:dyDescent="0.2"/>
    <row r="450" s="18" customFormat="1" ht="16" customHeight="1" x14ac:dyDescent="0.2"/>
    <row r="451" s="18" customFormat="1" ht="16" customHeight="1" x14ac:dyDescent="0.2"/>
    <row r="452" s="18" customFormat="1" ht="16" customHeight="1" x14ac:dyDescent="0.2"/>
    <row r="453" s="18" customFormat="1" ht="16" customHeight="1" x14ac:dyDescent="0.2"/>
    <row r="454" s="18" customFormat="1" ht="16" customHeight="1" x14ac:dyDescent="0.2"/>
    <row r="455" s="18" customFormat="1" ht="16" customHeight="1" x14ac:dyDescent="0.2"/>
    <row r="456" s="18" customFormat="1" ht="16" customHeight="1" x14ac:dyDescent="0.2"/>
    <row r="457" s="18" customFormat="1" ht="16" customHeight="1" x14ac:dyDescent="0.2"/>
    <row r="458" s="18" customFormat="1" ht="16" customHeight="1" x14ac:dyDescent="0.2"/>
    <row r="459" s="18" customFormat="1" ht="16" customHeight="1" x14ac:dyDescent="0.2"/>
    <row r="460" s="18" customFormat="1" ht="16" customHeight="1" x14ac:dyDescent="0.2"/>
    <row r="461" s="18" customFormat="1" ht="16" customHeight="1" x14ac:dyDescent="0.2"/>
    <row r="462" s="18" customFormat="1" ht="16" customHeight="1" x14ac:dyDescent="0.2"/>
    <row r="463" s="18" customFormat="1" ht="16" customHeight="1" x14ac:dyDescent="0.2"/>
    <row r="464" s="18" customFormat="1" ht="16" customHeight="1" x14ac:dyDescent="0.2"/>
    <row r="465" s="18" customFormat="1" ht="16" customHeight="1" x14ac:dyDescent="0.2"/>
    <row r="466" s="18" customFormat="1" ht="16" customHeight="1" x14ac:dyDescent="0.2"/>
    <row r="467" s="18" customFormat="1" ht="16" customHeight="1" x14ac:dyDescent="0.2"/>
    <row r="468" s="18" customFormat="1" ht="16" customHeight="1" x14ac:dyDescent="0.2"/>
    <row r="469" s="18" customFormat="1" ht="16" customHeight="1" x14ac:dyDescent="0.2"/>
    <row r="470" s="18" customFormat="1" ht="16" customHeight="1" x14ac:dyDescent="0.2"/>
    <row r="471" s="18" customFormat="1" ht="16" customHeight="1" x14ac:dyDescent="0.2"/>
    <row r="472" s="18" customFormat="1" ht="16" customHeight="1" x14ac:dyDescent="0.2"/>
    <row r="473" s="18" customFormat="1" ht="16" customHeight="1" x14ac:dyDescent="0.2"/>
    <row r="474" s="18" customFormat="1" ht="16" customHeight="1" x14ac:dyDescent="0.2"/>
    <row r="475" s="18" customFormat="1" ht="16" customHeight="1" x14ac:dyDescent="0.2"/>
    <row r="476" s="18" customFormat="1" ht="16" customHeight="1" x14ac:dyDescent="0.2"/>
    <row r="477" s="18" customFormat="1" ht="16" customHeight="1" x14ac:dyDescent="0.2"/>
    <row r="478" s="18" customFormat="1" ht="16" customHeight="1" x14ac:dyDescent="0.2"/>
    <row r="479" s="18" customFormat="1" ht="16" customHeight="1" x14ac:dyDescent="0.2"/>
    <row r="480" s="18" customFormat="1" ht="16" customHeight="1" x14ac:dyDescent="0.2"/>
    <row r="481" s="18" customFormat="1" ht="16" customHeight="1" x14ac:dyDescent="0.2"/>
    <row r="482" s="18" customFormat="1" ht="16" customHeight="1" x14ac:dyDescent="0.2"/>
    <row r="483" s="18" customFormat="1" ht="16" customHeight="1" x14ac:dyDescent="0.2"/>
    <row r="484" s="18" customFormat="1" ht="16" customHeight="1" x14ac:dyDescent="0.2"/>
    <row r="485" s="18" customFormat="1" ht="16" customHeight="1" x14ac:dyDescent="0.2"/>
    <row r="486" s="18" customFormat="1" ht="16" customHeight="1" x14ac:dyDescent="0.2"/>
    <row r="487" s="18" customFormat="1" ht="16" customHeight="1" x14ac:dyDescent="0.2"/>
    <row r="488" s="18" customFormat="1" ht="16" customHeight="1" x14ac:dyDescent="0.2"/>
    <row r="489" s="18" customFormat="1" ht="16" customHeight="1" x14ac:dyDescent="0.2"/>
    <row r="490" s="18" customFormat="1" ht="16" customHeight="1" x14ac:dyDescent="0.2"/>
    <row r="491" s="18" customFormat="1" ht="16" customHeight="1" x14ac:dyDescent="0.2"/>
    <row r="492" s="18" customFormat="1" ht="16" customHeight="1" x14ac:dyDescent="0.2"/>
    <row r="493" s="18" customFormat="1" ht="16" customHeight="1" x14ac:dyDescent="0.2"/>
    <row r="494" s="18" customFormat="1" ht="16" customHeight="1" x14ac:dyDescent="0.2"/>
    <row r="495" s="18" customFormat="1" ht="16" customHeight="1" x14ac:dyDescent="0.2"/>
    <row r="496" s="18" customFormat="1" ht="16" customHeight="1" x14ac:dyDescent="0.2"/>
    <row r="497" s="18" customFormat="1" ht="16" customHeight="1" x14ac:dyDescent="0.2"/>
    <row r="498" s="18" customFormat="1" ht="16" customHeight="1" x14ac:dyDescent="0.2"/>
    <row r="499" s="18" customFormat="1" ht="16" customHeight="1" x14ac:dyDescent="0.2"/>
    <row r="500" s="18" customFormat="1" ht="16" customHeight="1" x14ac:dyDescent="0.2"/>
    <row r="501" s="18" customFormat="1" ht="16" customHeight="1" x14ac:dyDescent="0.2"/>
    <row r="502" s="18" customFormat="1" ht="16" customHeight="1" x14ac:dyDescent="0.2"/>
    <row r="503" s="18" customFormat="1" ht="16" customHeight="1" x14ac:dyDescent="0.2"/>
    <row r="504" s="18" customFormat="1" ht="16" customHeight="1" x14ac:dyDescent="0.2"/>
    <row r="505" s="18" customFormat="1" ht="16" customHeight="1" x14ac:dyDescent="0.2"/>
    <row r="506" s="18" customFormat="1" ht="16" customHeight="1" x14ac:dyDescent="0.2"/>
    <row r="507" s="18" customFormat="1" ht="16" customHeight="1" x14ac:dyDescent="0.2"/>
    <row r="508" s="18" customFormat="1" ht="16" customHeight="1" x14ac:dyDescent="0.2"/>
    <row r="509" s="18" customFormat="1" ht="16" customHeight="1" x14ac:dyDescent="0.2"/>
    <row r="510" s="18" customFormat="1" ht="16" customHeight="1" x14ac:dyDescent="0.2"/>
    <row r="511" s="18" customFormat="1" ht="16" customHeight="1" x14ac:dyDescent="0.2"/>
    <row r="512" s="18" customFormat="1" ht="16" customHeight="1" x14ac:dyDescent="0.2"/>
    <row r="513" s="18" customFormat="1" ht="16" customHeight="1" x14ac:dyDescent="0.2"/>
    <row r="514" s="18" customFormat="1" ht="16" customHeight="1" x14ac:dyDescent="0.2"/>
    <row r="515" s="18" customFormat="1" ht="16" customHeight="1" x14ac:dyDescent="0.2"/>
    <row r="516" s="18" customFormat="1" ht="16" customHeight="1" x14ac:dyDescent="0.2"/>
    <row r="517" s="18" customFormat="1" ht="16" customHeight="1" x14ac:dyDescent="0.2"/>
    <row r="518" s="18" customFormat="1" ht="16" customHeight="1" x14ac:dyDescent="0.2"/>
    <row r="519" s="18" customFormat="1" ht="16" customHeight="1" x14ac:dyDescent="0.2"/>
    <row r="520" s="18" customFormat="1" ht="16" customHeight="1" x14ac:dyDescent="0.2"/>
    <row r="521" s="18" customFormat="1" ht="16" customHeight="1" x14ac:dyDescent="0.2"/>
    <row r="522" s="18" customFormat="1" ht="16" customHeight="1" x14ac:dyDescent="0.2"/>
    <row r="523" s="18" customFormat="1" ht="16" customHeight="1" x14ac:dyDescent="0.2"/>
    <row r="524" s="18" customFormat="1" ht="16" customHeight="1" x14ac:dyDescent="0.2"/>
    <row r="525" s="18" customFormat="1" ht="16" customHeight="1" x14ac:dyDescent="0.2"/>
    <row r="526" s="18" customFormat="1" ht="16" customHeight="1" x14ac:dyDescent="0.2"/>
    <row r="527" s="18" customFormat="1" ht="16" customHeight="1" x14ac:dyDescent="0.2"/>
    <row r="528" s="18" customFormat="1" ht="16" customHeight="1" x14ac:dyDescent="0.2"/>
    <row r="529" s="18" customFormat="1" ht="16" customHeight="1" x14ac:dyDescent="0.2"/>
    <row r="530" s="18" customFormat="1" ht="16" customHeight="1" x14ac:dyDescent="0.2"/>
    <row r="531" s="18" customFormat="1" ht="16" customHeight="1" x14ac:dyDescent="0.2"/>
    <row r="532" s="18" customFormat="1" ht="16" customHeight="1" x14ac:dyDescent="0.2"/>
    <row r="533" s="18" customFormat="1" ht="16" customHeight="1" x14ac:dyDescent="0.2"/>
    <row r="534" s="18" customFormat="1" ht="16" customHeight="1" x14ac:dyDescent="0.2"/>
    <row r="535" s="18" customFormat="1" ht="16" customHeight="1" x14ac:dyDescent="0.2"/>
    <row r="536" s="18" customFormat="1" ht="16" customHeight="1" x14ac:dyDescent="0.2"/>
    <row r="537" s="18" customFormat="1" ht="16" customHeight="1" x14ac:dyDescent="0.2"/>
    <row r="538" s="18" customFormat="1" ht="16" customHeight="1" x14ac:dyDescent="0.2"/>
    <row r="539" s="18" customFormat="1" ht="16" customHeight="1" x14ac:dyDescent="0.2"/>
    <row r="540" s="18" customFormat="1" ht="16" customHeight="1" x14ac:dyDescent="0.2"/>
    <row r="541" s="18" customFormat="1" ht="16" customHeight="1" x14ac:dyDescent="0.2"/>
    <row r="542" s="18" customFormat="1" ht="16" customHeight="1" x14ac:dyDescent="0.2"/>
    <row r="543" s="18" customFormat="1" ht="16" customHeight="1" x14ac:dyDescent="0.2"/>
    <row r="544" s="18" customFormat="1" ht="16" customHeight="1" x14ac:dyDescent="0.2"/>
    <row r="545" s="18" customFormat="1" ht="16" customHeight="1" x14ac:dyDescent="0.2"/>
    <row r="546" s="18" customFormat="1" ht="16" customHeight="1" x14ac:dyDescent="0.2"/>
    <row r="547" s="18" customFormat="1" ht="16" customHeight="1" x14ac:dyDescent="0.2"/>
    <row r="548" s="18" customFormat="1" ht="16" customHeight="1" x14ac:dyDescent="0.2"/>
    <row r="549" s="18" customFormat="1" ht="16" customHeight="1" x14ac:dyDescent="0.2"/>
    <row r="550" s="18" customFormat="1" ht="16" customHeight="1" x14ac:dyDescent="0.2"/>
    <row r="551" s="18" customFormat="1" ht="16" customHeight="1" x14ac:dyDescent="0.2"/>
    <row r="552" s="18" customFormat="1" ht="16" customHeight="1" x14ac:dyDescent="0.2"/>
    <row r="553" s="18" customFormat="1" ht="16" customHeight="1" x14ac:dyDescent="0.2"/>
    <row r="554" s="18" customFormat="1" ht="16" customHeight="1" x14ac:dyDescent="0.2"/>
    <row r="555" s="18" customFormat="1" ht="16" customHeight="1" x14ac:dyDescent="0.2"/>
    <row r="556" s="18" customFormat="1" ht="16" customHeight="1" x14ac:dyDescent="0.2"/>
    <row r="557" s="18" customFormat="1" ht="16" customHeight="1" x14ac:dyDescent="0.2"/>
    <row r="558" s="18" customFormat="1" ht="16" customHeight="1" x14ac:dyDescent="0.2"/>
    <row r="559" s="18" customFormat="1" ht="16" customHeight="1" x14ac:dyDescent="0.2"/>
    <row r="560" s="18" customFormat="1" ht="16" customHeight="1" x14ac:dyDescent="0.2"/>
    <row r="561" s="18" customFormat="1" ht="16" customHeight="1" x14ac:dyDescent="0.2"/>
    <row r="562" s="18" customFormat="1" ht="16" customHeight="1" x14ac:dyDescent="0.2"/>
    <row r="563" s="18" customFormat="1" ht="16" customHeight="1" x14ac:dyDescent="0.2"/>
    <row r="564" s="18" customFormat="1" ht="16" customHeight="1" x14ac:dyDescent="0.2"/>
    <row r="565" s="18" customFormat="1" ht="16" customHeight="1" x14ac:dyDescent="0.2"/>
    <row r="566" s="18" customFormat="1" ht="16" customHeight="1" x14ac:dyDescent="0.2"/>
    <row r="567" s="18" customFormat="1" ht="16" customHeight="1" x14ac:dyDescent="0.2"/>
    <row r="568" s="18" customFormat="1" ht="16" customHeight="1" x14ac:dyDescent="0.2"/>
    <row r="569" s="18" customFormat="1" ht="16" customHeight="1" x14ac:dyDescent="0.2"/>
    <row r="570" s="18" customFormat="1" ht="16" customHeight="1" x14ac:dyDescent="0.2"/>
    <row r="571" s="18" customFormat="1" ht="16" customHeight="1" x14ac:dyDescent="0.2"/>
    <row r="572" s="18" customFormat="1" ht="16" customHeight="1" x14ac:dyDescent="0.2"/>
    <row r="573" s="18" customFormat="1" ht="16" customHeight="1" x14ac:dyDescent="0.2"/>
    <row r="574" s="18" customFormat="1" ht="16" customHeight="1" x14ac:dyDescent="0.2"/>
    <row r="575" s="18" customFormat="1" ht="16" customHeight="1" x14ac:dyDescent="0.2"/>
    <row r="576" s="18" customFormat="1" ht="16" customHeight="1" x14ac:dyDescent="0.2"/>
    <row r="577" s="18" customFormat="1" ht="16" customHeight="1" x14ac:dyDescent="0.2"/>
    <row r="578" s="18" customFormat="1" ht="16" customHeight="1" x14ac:dyDescent="0.2"/>
    <row r="579" s="18" customFormat="1" ht="16" customHeight="1" x14ac:dyDescent="0.2"/>
    <row r="580" s="18" customFormat="1" ht="16" customHeight="1" x14ac:dyDescent="0.2"/>
    <row r="581" s="18" customFormat="1" ht="16" customHeight="1" x14ac:dyDescent="0.2"/>
    <row r="582" s="18" customFormat="1" ht="16" customHeight="1" x14ac:dyDescent="0.2"/>
    <row r="583" s="18" customFormat="1" ht="16" customHeight="1" x14ac:dyDescent="0.2"/>
    <row r="584" s="18" customFormat="1" ht="16" customHeight="1" x14ac:dyDescent="0.2"/>
    <row r="585" s="18" customFormat="1" ht="16" customHeight="1" x14ac:dyDescent="0.2"/>
    <row r="586" s="18" customFormat="1" ht="16" customHeight="1" x14ac:dyDescent="0.2"/>
    <row r="587" s="18" customFormat="1" ht="16" customHeight="1" x14ac:dyDescent="0.2"/>
    <row r="588" s="18" customFormat="1" ht="16" customHeight="1" x14ac:dyDescent="0.2"/>
    <row r="589" s="18" customFormat="1" ht="16" customHeight="1" x14ac:dyDescent="0.2"/>
    <row r="590" s="18" customFormat="1" ht="16" customHeight="1" x14ac:dyDescent="0.2"/>
    <row r="591" s="18" customFormat="1" ht="16" customHeight="1" x14ac:dyDescent="0.2"/>
    <row r="592" s="18" customFormat="1" ht="16" customHeight="1" x14ac:dyDescent="0.2"/>
    <row r="593" s="18" customFormat="1" ht="16" customHeight="1" x14ac:dyDescent="0.2"/>
    <row r="594" s="18" customFormat="1" ht="16" customHeight="1" x14ac:dyDescent="0.2"/>
    <row r="595" s="18" customFormat="1" ht="16" customHeight="1" x14ac:dyDescent="0.2"/>
    <row r="596" s="18" customFormat="1" ht="16" customHeight="1" x14ac:dyDescent="0.2"/>
    <row r="597" s="18" customFormat="1" ht="16" customHeight="1" x14ac:dyDescent="0.2"/>
    <row r="598" s="18" customFormat="1" ht="16" customHeight="1" x14ac:dyDescent="0.2"/>
    <row r="599" s="18" customFormat="1" ht="16" customHeight="1" x14ac:dyDescent="0.2"/>
    <row r="600" s="18" customFormat="1" ht="16" customHeight="1" x14ac:dyDescent="0.2"/>
    <row r="601" s="18" customFormat="1" ht="16" customHeight="1" x14ac:dyDescent="0.2"/>
    <row r="602" s="18" customFormat="1" ht="16" customHeight="1" x14ac:dyDescent="0.2"/>
    <row r="603" s="18" customFormat="1" ht="16" customHeight="1" x14ac:dyDescent="0.2"/>
    <row r="604" s="18" customFormat="1" ht="16" customHeight="1" x14ac:dyDescent="0.2"/>
    <row r="605" s="18" customFormat="1" ht="16" customHeight="1" x14ac:dyDescent="0.2"/>
    <row r="606" s="18" customFormat="1" ht="16" customHeight="1" x14ac:dyDescent="0.2"/>
    <row r="607" s="18" customFormat="1" ht="16" customHeight="1" x14ac:dyDescent="0.2"/>
    <row r="608" s="18" customFormat="1" ht="16" customHeight="1" x14ac:dyDescent="0.2"/>
    <row r="609" s="18" customFormat="1" ht="16" customHeight="1" x14ac:dyDescent="0.2"/>
    <row r="610" s="18" customFormat="1" ht="16" customHeight="1" x14ac:dyDescent="0.2"/>
    <row r="611" s="18" customFormat="1" ht="16" customHeight="1" x14ac:dyDescent="0.2"/>
    <row r="612" s="18" customFormat="1" ht="16" customHeight="1" x14ac:dyDescent="0.2"/>
    <row r="613" s="18" customFormat="1" ht="16" customHeight="1" x14ac:dyDescent="0.2"/>
    <row r="614" s="18" customFormat="1" ht="16" customHeight="1" x14ac:dyDescent="0.2"/>
    <row r="615" s="18" customFormat="1" ht="16" customHeight="1" x14ac:dyDescent="0.2"/>
    <row r="616" s="18" customFormat="1" ht="16" customHeight="1" x14ac:dyDescent="0.2"/>
    <row r="617" s="18" customFormat="1" ht="16" customHeight="1" x14ac:dyDescent="0.2"/>
    <row r="618" s="18" customFormat="1" ht="16" customHeight="1" x14ac:dyDescent="0.2"/>
    <row r="619" s="18" customFormat="1" ht="16" customHeight="1" x14ac:dyDescent="0.2"/>
    <row r="620" s="18" customFormat="1" ht="16" customHeight="1" x14ac:dyDescent="0.2"/>
    <row r="621" s="18" customFormat="1" ht="16" customHeight="1" x14ac:dyDescent="0.2"/>
    <row r="622" s="18" customFormat="1" ht="16" customHeight="1" x14ac:dyDescent="0.2"/>
    <row r="623" s="18" customFormat="1" ht="16" customHeight="1" x14ac:dyDescent="0.2"/>
    <row r="624" s="18" customFormat="1" ht="16" customHeight="1" x14ac:dyDescent="0.2"/>
    <row r="625" s="18" customFormat="1" ht="16" customHeight="1" x14ac:dyDescent="0.2"/>
    <row r="626" s="18" customFormat="1" ht="16" customHeight="1" x14ac:dyDescent="0.2"/>
    <row r="627" s="18" customFormat="1" ht="16" customHeight="1" x14ac:dyDescent="0.2"/>
    <row r="628" s="18" customFormat="1" ht="16" customHeight="1" x14ac:dyDescent="0.2"/>
    <row r="629" s="18" customFormat="1" ht="16" customHeight="1" x14ac:dyDescent="0.2"/>
    <row r="630" s="18" customFormat="1" ht="16" customHeight="1" x14ac:dyDescent="0.2"/>
    <row r="631" s="18" customFormat="1" ht="16" customHeight="1" x14ac:dyDescent="0.2"/>
    <row r="632" s="18" customFormat="1" ht="16" customHeight="1" x14ac:dyDescent="0.2"/>
    <row r="633" s="18" customFormat="1" ht="16" customHeight="1" x14ac:dyDescent="0.2"/>
    <row r="634" s="18" customFormat="1" ht="16" customHeight="1" x14ac:dyDescent="0.2"/>
    <row r="635" s="18" customFormat="1" ht="16" customHeight="1" x14ac:dyDescent="0.2"/>
    <row r="636" s="18" customFormat="1" ht="16" customHeight="1" x14ac:dyDescent="0.2"/>
    <row r="637" s="18" customFormat="1" ht="16" customHeight="1" x14ac:dyDescent="0.2"/>
    <row r="638" s="18" customFormat="1" ht="16" customHeight="1" x14ac:dyDescent="0.2"/>
    <row r="639" s="18" customFormat="1" ht="16" customHeight="1" x14ac:dyDescent="0.2"/>
    <row r="640" s="18" customFormat="1" ht="16" customHeight="1" x14ac:dyDescent="0.2"/>
    <row r="641" s="18" customFormat="1" ht="16" customHeight="1" x14ac:dyDescent="0.2"/>
    <row r="642" s="18" customFormat="1" ht="16" customHeight="1" x14ac:dyDescent="0.2"/>
    <row r="643" s="18" customFormat="1" ht="16" customHeight="1" x14ac:dyDescent="0.2"/>
    <row r="644" s="18" customFormat="1" ht="16" customHeight="1" x14ac:dyDescent="0.2"/>
    <row r="645" s="18" customFormat="1" ht="16" customHeight="1" x14ac:dyDescent="0.2"/>
    <row r="646" s="18" customFormat="1" ht="16" customHeight="1" x14ac:dyDescent="0.2"/>
    <row r="647" s="18" customFormat="1" ht="16" customHeight="1" x14ac:dyDescent="0.2"/>
    <row r="648" s="18" customFormat="1" ht="16" customHeight="1" x14ac:dyDescent="0.2"/>
    <row r="649" s="18" customFormat="1" ht="16" customHeight="1" x14ac:dyDescent="0.2"/>
    <row r="650" s="18" customFormat="1" ht="16" customHeight="1" x14ac:dyDescent="0.2"/>
    <row r="651" s="18" customFormat="1" ht="16" customHeight="1" x14ac:dyDescent="0.2"/>
    <row r="652" s="18" customFormat="1" ht="16" customHeight="1" x14ac:dyDescent="0.2"/>
    <row r="653" s="18" customFormat="1" ht="16" customHeight="1" x14ac:dyDescent="0.2"/>
    <row r="654" s="18" customFormat="1" ht="16" customHeight="1" x14ac:dyDescent="0.2"/>
    <row r="655" s="18" customFormat="1" ht="16" customHeight="1" x14ac:dyDescent="0.2"/>
    <row r="656" s="18" customFormat="1" ht="16" customHeight="1" x14ac:dyDescent="0.2"/>
    <row r="657" s="18" customFormat="1" ht="16" customHeight="1" x14ac:dyDescent="0.2"/>
    <row r="658" s="18" customFormat="1" ht="16" customHeight="1" x14ac:dyDescent="0.2"/>
    <row r="659" s="18" customFormat="1" ht="16" customHeight="1" x14ac:dyDescent="0.2"/>
    <row r="660" s="18" customFormat="1" ht="16" customHeight="1" x14ac:dyDescent="0.2"/>
    <row r="661" s="18" customFormat="1" ht="16" customHeight="1" x14ac:dyDescent="0.2"/>
    <row r="662" s="18" customFormat="1" ht="16" customHeight="1" x14ac:dyDescent="0.2"/>
    <row r="663" s="18" customFormat="1" ht="16" customHeight="1" x14ac:dyDescent="0.2"/>
    <row r="664" s="18" customFormat="1" ht="16" customHeight="1" x14ac:dyDescent="0.2"/>
    <row r="665" s="18" customFormat="1" ht="16" customHeight="1" x14ac:dyDescent="0.2"/>
    <row r="666" s="18" customFormat="1" ht="16" customHeight="1" x14ac:dyDescent="0.2"/>
    <row r="667" s="18" customFormat="1" ht="16" customHeight="1" x14ac:dyDescent="0.2"/>
    <row r="668" s="18" customFormat="1" ht="16" customHeight="1" x14ac:dyDescent="0.2"/>
    <row r="669" s="18" customFormat="1" ht="16" customHeight="1" x14ac:dyDescent="0.2"/>
    <row r="670" s="18" customFormat="1" ht="16" customHeight="1" x14ac:dyDescent="0.2"/>
    <row r="671" s="18" customFormat="1" ht="16" customHeight="1" x14ac:dyDescent="0.2"/>
    <row r="672" s="18" customFormat="1" ht="16" customHeight="1" x14ac:dyDescent="0.2"/>
    <row r="673" s="18" customFormat="1" ht="16" customHeight="1" x14ac:dyDescent="0.2"/>
    <row r="674" s="18" customFormat="1" ht="16" customHeight="1" x14ac:dyDescent="0.2"/>
    <row r="675" s="18" customFormat="1" ht="16" customHeight="1" x14ac:dyDescent="0.2"/>
    <row r="676" s="18" customFormat="1" ht="16" customHeight="1" x14ac:dyDescent="0.2"/>
    <row r="677" s="18" customFormat="1" ht="16" customHeight="1" x14ac:dyDescent="0.2"/>
    <row r="678" s="18" customFormat="1" ht="16" customHeight="1" x14ac:dyDescent="0.2"/>
    <row r="679" s="18" customFormat="1" ht="16" customHeight="1" x14ac:dyDescent="0.2"/>
    <row r="680" s="18" customFormat="1" ht="16" customHeight="1" x14ac:dyDescent="0.2"/>
    <row r="681" s="18" customFormat="1" ht="16" customHeight="1" x14ac:dyDescent="0.2"/>
    <row r="682" s="18" customFormat="1" ht="16" customHeight="1" x14ac:dyDescent="0.2"/>
    <row r="683" s="18" customFormat="1" ht="16" customHeight="1" x14ac:dyDescent="0.2"/>
    <row r="684" s="18" customFormat="1" ht="16" customHeight="1" x14ac:dyDescent="0.2"/>
    <row r="685" s="18" customFormat="1" ht="16" customHeight="1" x14ac:dyDescent="0.2"/>
    <row r="686" s="18" customFormat="1" ht="16" customHeight="1" x14ac:dyDescent="0.2"/>
    <row r="687" s="18" customFormat="1" ht="16" customHeight="1" x14ac:dyDescent="0.2"/>
    <row r="688" s="18" customFormat="1" ht="16" customHeight="1" x14ac:dyDescent="0.2"/>
    <row r="689" s="18" customFormat="1" ht="16" customHeight="1" x14ac:dyDescent="0.2"/>
    <row r="690" s="18" customFormat="1" ht="16" customHeight="1" x14ac:dyDescent="0.2"/>
    <row r="691" s="18" customFormat="1" ht="16" customHeight="1" x14ac:dyDescent="0.2"/>
    <row r="692" s="18" customFormat="1" ht="16" customHeight="1" x14ac:dyDescent="0.2"/>
    <row r="693" s="18" customFormat="1" ht="16" customHeight="1" x14ac:dyDescent="0.2"/>
    <row r="694" s="18" customFormat="1" ht="16" customHeight="1" x14ac:dyDescent="0.2"/>
    <row r="695" s="18" customFormat="1" ht="16" customHeight="1" x14ac:dyDescent="0.2"/>
    <row r="696" s="18" customFormat="1" ht="16" customHeight="1" x14ac:dyDescent="0.2"/>
    <row r="697" s="18" customFormat="1" ht="16" customHeight="1" x14ac:dyDescent="0.2"/>
    <row r="698" s="18" customFormat="1" ht="16" customHeight="1" x14ac:dyDescent="0.2"/>
    <row r="699" s="18" customFormat="1" ht="16" customHeight="1" x14ac:dyDescent="0.2"/>
    <row r="700" s="18" customFormat="1" ht="16" customHeight="1" x14ac:dyDescent="0.2"/>
    <row r="701" s="18" customFormat="1" ht="16" customHeight="1" x14ac:dyDescent="0.2"/>
    <row r="702" s="18" customFormat="1" ht="16" customHeight="1" x14ac:dyDescent="0.2"/>
    <row r="703" s="18" customFormat="1" ht="16" customHeight="1" x14ac:dyDescent="0.2"/>
    <row r="704" s="18" customFormat="1" ht="16" customHeight="1" x14ac:dyDescent="0.2"/>
    <row r="705" s="18" customFormat="1" ht="16" customHeight="1" x14ac:dyDescent="0.2"/>
    <row r="706" s="18" customFormat="1" ht="16" customHeight="1" x14ac:dyDescent="0.2"/>
    <row r="707" s="18" customFormat="1" ht="16" customHeight="1" x14ac:dyDescent="0.2"/>
    <row r="708" s="18" customFormat="1" ht="16" customHeight="1" x14ac:dyDescent="0.2"/>
    <row r="709" s="18" customFormat="1" ht="16" customHeight="1" x14ac:dyDescent="0.2"/>
    <row r="710" s="18" customFormat="1" ht="16" customHeight="1" x14ac:dyDescent="0.2"/>
    <row r="711" s="18" customFormat="1" ht="16" customHeight="1" x14ac:dyDescent="0.2"/>
    <row r="712" s="18" customFormat="1" ht="16" customHeight="1" x14ac:dyDescent="0.2"/>
    <row r="713" s="18" customFormat="1" ht="16" customHeight="1" x14ac:dyDescent="0.2"/>
    <row r="714" s="18" customFormat="1" ht="16" customHeight="1" x14ac:dyDescent="0.2"/>
    <row r="715" s="18" customFormat="1" ht="16" customHeight="1" x14ac:dyDescent="0.2"/>
    <row r="716" s="18" customFormat="1" ht="16" customHeight="1" x14ac:dyDescent="0.2"/>
    <row r="717" s="18" customFormat="1" ht="16" customHeight="1" x14ac:dyDescent="0.2"/>
    <row r="718" s="18" customFormat="1" ht="16" customHeight="1" x14ac:dyDescent="0.2"/>
    <row r="719" s="18" customFormat="1" ht="16" customHeight="1" x14ac:dyDescent="0.2"/>
    <row r="720" s="18" customFormat="1" ht="16" customHeight="1" x14ac:dyDescent="0.2"/>
    <row r="721" s="18" customFormat="1" ht="16" customHeight="1" x14ac:dyDescent="0.2"/>
    <row r="722" s="18" customFormat="1" ht="16" customHeight="1" x14ac:dyDescent="0.2"/>
    <row r="723" s="18" customFormat="1" ht="16" customHeight="1" x14ac:dyDescent="0.2"/>
    <row r="724" s="18" customFormat="1" ht="16" customHeight="1" x14ac:dyDescent="0.2"/>
    <row r="725" s="18" customFormat="1" ht="16" customHeight="1" x14ac:dyDescent="0.2"/>
    <row r="726" s="18" customFormat="1" ht="16" customHeight="1" x14ac:dyDescent="0.2"/>
    <row r="727" s="18" customFormat="1" ht="16" customHeight="1" x14ac:dyDescent="0.2"/>
    <row r="728" s="18" customFormat="1" ht="16" customHeight="1" x14ac:dyDescent="0.2"/>
    <row r="729" s="18" customFormat="1" ht="16" customHeight="1" x14ac:dyDescent="0.2"/>
    <row r="730" s="18" customFormat="1" ht="16" customHeight="1" x14ac:dyDescent="0.2"/>
    <row r="731" s="18" customFormat="1" ht="16" customHeight="1" x14ac:dyDescent="0.2"/>
    <row r="732" s="18" customFormat="1" ht="16" customHeight="1" x14ac:dyDescent="0.2"/>
    <row r="733" s="18" customFormat="1" ht="16" customHeight="1" x14ac:dyDescent="0.2"/>
    <row r="734" s="18" customFormat="1" ht="16" customHeight="1" x14ac:dyDescent="0.2"/>
    <row r="735" s="18" customFormat="1" ht="16" customHeight="1" x14ac:dyDescent="0.2"/>
    <row r="736" s="18" customFormat="1" ht="16" customHeight="1" x14ac:dyDescent="0.2"/>
    <row r="737" s="18" customFormat="1" ht="16" customHeight="1" x14ac:dyDescent="0.2"/>
    <row r="738" s="18" customFormat="1" ht="16" customHeight="1" x14ac:dyDescent="0.2"/>
    <row r="739" s="18" customFormat="1" ht="16" customHeight="1" x14ac:dyDescent="0.2"/>
    <row r="740" s="18" customFormat="1" ht="16" customHeight="1" x14ac:dyDescent="0.2"/>
    <row r="741" s="18" customFormat="1" ht="16" customHeight="1" x14ac:dyDescent="0.2"/>
    <row r="742" s="18" customFormat="1" ht="16" customHeight="1" x14ac:dyDescent="0.2"/>
    <row r="743" s="18" customFormat="1" ht="16" customHeight="1" x14ac:dyDescent="0.2"/>
    <row r="744" s="18" customFormat="1" ht="16" customHeight="1" x14ac:dyDescent="0.2"/>
    <row r="745" s="18" customFormat="1" ht="16" customHeight="1" x14ac:dyDescent="0.2"/>
    <row r="746" s="18" customFormat="1" ht="16" customHeight="1" x14ac:dyDescent="0.2"/>
    <row r="747" s="18" customFormat="1" ht="16" customHeight="1" x14ac:dyDescent="0.2"/>
    <row r="748" s="18" customFormat="1" ht="16" customHeight="1" x14ac:dyDescent="0.2"/>
    <row r="749" s="18" customFormat="1" ht="16" customHeight="1" x14ac:dyDescent="0.2"/>
    <row r="750" s="18" customFormat="1" ht="16" customHeight="1" x14ac:dyDescent="0.2"/>
    <row r="751" s="18" customFormat="1" ht="16" customHeight="1" x14ac:dyDescent="0.2"/>
    <row r="752" s="18" customFormat="1" ht="16" customHeight="1" x14ac:dyDescent="0.2"/>
    <row r="753" s="18" customFormat="1" ht="16" customHeight="1" x14ac:dyDescent="0.2"/>
    <row r="754" s="18" customFormat="1" ht="16" customHeight="1" x14ac:dyDescent="0.2"/>
    <row r="755" s="18" customFormat="1" ht="16" customHeight="1" x14ac:dyDescent="0.2"/>
    <row r="756" s="18" customFormat="1" ht="16" customHeight="1" x14ac:dyDescent="0.2"/>
    <row r="757" s="18" customFormat="1" ht="16" customHeight="1" x14ac:dyDescent="0.2"/>
    <row r="758" s="18" customFormat="1" ht="16" customHeight="1" x14ac:dyDescent="0.2"/>
    <row r="759" s="18" customFormat="1" ht="16" customHeight="1" x14ac:dyDescent="0.2"/>
    <row r="760" s="18" customFormat="1" ht="16" customHeight="1" x14ac:dyDescent="0.2"/>
    <row r="761" s="18" customFormat="1" ht="16" customHeight="1" x14ac:dyDescent="0.2"/>
    <row r="762" s="18" customFormat="1" ht="16" customHeight="1" x14ac:dyDescent="0.2"/>
    <row r="763" s="18" customFormat="1" ht="16" customHeight="1" x14ac:dyDescent="0.2"/>
    <row r="764" s="18" customFormat="1" ht="16" customHeight="1" x14ac:dyDescent="0.2"/>
    <row r="765" s="18" customFormat="1" ht="16" customHeight="1" x14ac:dyDescent="0.2"/>
    <row r="766" s="18" customFormat="1" ht="16" customHeight="1" x14ac:dyDescent="0.2"/>
    <row r="767" s="18" customFormat="1" ht="16" customHeight="1" x14ac:dyDescent="0.2"/>
    <row r="768" s="18" customFormat="1" ht="16" customHeight="1" x14ac:dyDescent="0.2"/>
    <row r="769" s="18" customFormat="1" ht="16" customHeight="1" x14ac:dyDescent="0.2"/>
    <row r="770" s="18" customFormat="1" ht="16" customHeight="1" x14ac:dyDescent="0.2"/>
    <row r="771" s="18" customFormat="1" ht="16" customHeight="1" x14ac:dyDescent="0.2"/>
    <row r="772" s="18" customFormat="1" ht="16" customHeight="1" x14ac:dyDescent="0.2"/>
    <row r="773" s="18" customFormat="1" ht="16" customHeight="1" x14ac:dyDescent="0.2"/>
    <row r="774" s="18" customFormat="1" ht="16" customHeight="1" x14ac:dyDescent="0.2"/>
    <row r="775" s="18" customFormat="1" ht="16" customHeight="1" x14ac:dyDescent="0.2"/>
    <row r="776" s="18" customFormat="1" ht="16" customHeight="1" x14ac:dyDescent="0.2"/>
    <row r="777" s="18" customFormat="1" ht="16" customHeight="1" x14ac:dyDescent="0.2"/>
    <row r="778" s="18" customFormat="1" ht="16" customHeight="1" x14ac:dyDescent="0.2"/>
    <row r="779" s="18" customFormat="1" ht="16" customHeight="1" x14ac:dyDescent="0.2"/>
    <row r="780" s="18" customFormat="1" ht="16" customHeight="1" x14ac:dyDescent="0.2"/>
    <row r="781" s="18" customFormat="1" ht="16" customHeight="1" x14ac:dyDescent="0.2"/>
    <row r="782" s="18" customFormat="1" ht="16" customHeight="1" x14ac:dyDescent="0.2"/>
    <row r="783" s="18" customFormat="1" ht="16" customHeight="1" x14ac:dyDescent="0.2"/>
    <row r="784" s="18" customFormat="1" ht="16" customHeight="1" x14ac:dyDescent="0.2"/>
    <row r="785" s="18" customFormat="1" ht="16" customHeight="1" x14ac:dyDescent="0.2"/>
    <row r="786" s="18" customFormat="1" ht="16" customHeight="1" x14ac:dyDescent="0.2"/>
    <row r="787" s="18" customFormat="1" ht="16" customHeight="1" x14ac:dyDescent="0.2"/>
    <row r="788" s="18" customFormat="1" ht="16" customHeight="1" x14ac:dyDescent="0.2"/>
    <row r="789" s="18" customFormat="1" ht="16" customHeight="1" x14ac:dyDescent="0.2"/>
    <row r="790" s="18" customFormat="1" ht="16" customHeight="1" x14ac:dyDescent="0.2"/>
    <row r="791" s="18" customFormat="1" ht="16" customHeight="1" x14ac:dyDescent="0.2"/>
    <row r="792" s="18" customFormat="1" ht="16" customHeight="1" x14ac:dyDescent="0.2"/>
    <row r="793" s="18" customFormat="1" ht="16" customHeight="1" x14ac:dyDescent="0.2"/>
    <row r="794" s="18" customFormat="1" ht="16" customHeight="1" x14ac:dyDescent="0.2"/>
    <row r="795" s="18" customFormat="1" ht="16" customHeight="1" x14ac:dyDescent="0.2"/>
    <row r="796" s="18" customFormat="1" ht="16" customHeight="1" x14ac:dyDescent="0.2"/>
    <row r="797" s="18" customFormat="1" ht="16" customHeight="1" x14ac:dyDescent="0.2"/>
    <row r="798" s="18" customFormat="1" ht="16" customHeight="1" x14ac:dyDescent="0.2"/>
    <row r="799" s="18" customFormat="1" ht="16" customHeight="1" x14ac:dyDescent="0.2"/>
    <row r="800" s="18" customFormat="1" ht="16" customHeight="1" x14ac:dyDescent="0.2"/>
    <row r="801" s="18" customFormat="1" ht="16" customHeight="1" x14ac:dyDescent="0.2"/>
    <row r="802" s="18" customFormat="1" ht="16" customHeight="1" x14ac:dyDescent="0.2"/>
    <row r="803" s="18" customFormat="1" ht="16" customHeight="1" x14ac:dyDescent="0.2"/>
    <row r="804" s="18" customFormat="1" ht="16" customHeight="1" x14ac:dyDescent="0.2"/>
    <row r="805" s="18" customFormat="1" ht="16" customHeight="1" x14ac:dyDescent="0.2"/>
    <row r="806" s="18" customFormat="1" ht="16" customHeight="1" x14ac:dyDescent="0.2"/>
    <row r="807" s="18" customFormat="1" ht="16" customHeight="1" x14ac:dyDescent="0.2"/>
    <row r="808" s="18" customFormat="1" ht="16" customHeight="1" x14ac:dyDescent="0.2"/>
    <row r="809" s="18" customFormat="1" ht="16" customHeight="1" x14ac:dyDescent="0.2"/>
    <row r="810" s="18" customFormat="1" ht="16" customHeight="1" x14ac:dyDescent="0.2"/>
    <row r="811" s="18" customFormat="1" ht="16" customHeight="1" x14ac:dyDescent="0.2"/>
    <row r="812" s="18" customFormat="1" ht="16" customHeight="1" x14ac:dyDescent="0.2"/>
    <row r="813" s="18" customFormat="1" ht="16" customHeight="1" x14ac:dyDescent="0.2"/>
    <row r="814" s="18" customFormat="1" ht="16" customHeight="1" x14ac:dyDescent="0.2"/>
    <row r="815" s="18" customFormat="1" ht="16" customHeight="1" x14ac:dyDescent="0.2"/>
    <row r="816" s="18" customFormat="1" ht="16" customHeight="1" x14ac:dyDescent="0.2"/>
    <row r="817" s="18" customFormat="1" ht="16" customHeight="1" x14ac:dyDescent="0.2"/>
    <row r="818" s="18" customFormat="1" ht="16" customHeight="1" x14ac:dyDescent="0.2"/>
    <row r="819" s="18" customFormat="1" ht="16" customHeight="1" x14ac:dyDescent="0.2"/>
    <row r="820" s="18" customFormat="1" ht="16" customHeight="1" x14ac:dyDescent="0.2"/>
    <row r="821" s="18" customFormat="1" ht="16" customHeight="1" x14ac:dyDescent="0.2"/>
    <row r="822" s="18" customFormat="1" ht="16" customHeight="1" x14ac:dyDescent="0.2"/>
    <row r="823" s="18" customFormat="1" ht="16" customHeight="1" x14ac:dyDescent="0.2"/>
    <row r="824" s="18" customFormat="1" ht="16" customHeight="1" x14ac:dyDescent="0.2"/>
    <row r="825" s="18" customFormat="1" ht="16" customHeight="1" x14ac:dyDescent="0.2"/>
    <row r="826" s="18" customFormat="1" ht="16" customHeight="1" x14ac:dyDescent="0.2"/>
    <row r="827" s="18" customFormat="1" ht="16" customHeight="1" x14ac:dyDescent="0.2"/>
    <row r="828" s="18" customFormat="1" ht="16" customHeight="1" x14ac:dyDescent="0.2"/>
    <row r="829" s="18" customFormat="1" ht="16" customHeight="1" x14ac:dyDescent="0.2"/>
    <row r="830" s="18" customFormat="1" ht="16" customHeight="1" x14ac:dyDescent="0.2"/>
    <row r="831" s="18" customFormat="1" ht="16" customHeight="1" x14ac:dyDescent="0.2"/>
    <row r="832" s="18" customFormat="1" ht="16" customHeight="1" x14ac:dyDescent="0.2"/>
    <row r="833" s="18" customFormat="1" ht="16" customHeight="1" x14ac:dyDescent="0.2"/>
    <row r="834" s="18" customFormat="1" ht="16" customHeight="1" x14ac:dyDescent="0.2"/>
    <row r="835" s="18" customFormat="1" ht="16" customHeight="1" x14ac:dyDescent="0.2"/>
    <row r="836" s="18" customFormat="1" ht="16" customHeight="1" x14ac:dyDescent="0.2"/>
    <row r="837" s="18" customFormat="1" ht="16" customHeight="1" x14ac:dyDescent="0.2"/>
    <row r="838" s="18" customFormat="1" ht="16" customHeight="1" x14ac:dyDescent="0.2"/>
    <row r="839" s="18" customFormat="1" ht="16" customHeight="1" x14ac:dyDescent="0.2"/>
    <row r="840" s="18" customFormat="1" ht="16" customHeight="1" x14ac:dyDescent="0.2"/>
    <row r="841" s="18" customFormat="1" ht="16" customHeight="1" x14ac:dyDescent="0.2"/>
    <row r="842" s="18" customFormat="1" ht="16" customHeight="1" x14ac:dyDescent="0.2"/>
    <row r="843" s="18" customFormat="1" ht="16" customHeight="1" x14ac:dyDescent="0.2"/>
    <row r="844" s="18" customFormat="1" ht="16" customHeight="1" x14ac:dyDescent="0.2"/>
    <row r="845" s="18" customFormat="1" ht="16" customHeight="1" x14ac:dyDescent="0.2"/>
    <row r="846" s="18" customFormat="1" ht="16" customHeight="1" x14ac:dyDescent="0.2"/>
    <row r="847" s="18" customFormat="1" ht="16" customHeight="1" x14ac:dyDescent="0.2"/>
    <row r="848" s="18" customFormat="1" ht="16" customHeight="1" x14ac:dyDescent="0.2"/>
    <row r="849" s="18" customFormat="1" ht="16" customHeight="1" x14ac:dyDescent="0.2"/>
    <row r="850" s="18" customFormat="1" ht="16" customHeight="1" x14ac:dyDescent="0.2"/>
    <row r="851" s="18" customFormat="1" ht="16" customHeight="1" x14ac:dyDescent="0.2"/>
    <row r="852" s="18" customFormat="1" ht="16" customHeight="1" x14ac:dyDescent="0.2"/>
    <row r="853" s="18" customFormat="1" ht="16" customHeight="1" x14ac:dyDescent="0.2"/>
    <row r="854" s="18" customFormat="1" ht="16" customHeight="1" x14ac:dyDescent="0.2"/>
    <row r="855" s="18" customFormat="1" ht="16" customHeight="1" x14ac:dyDescent="0.2"/>
    <row r="856" s="18" customFormat="1" ht="16" customHeight="1" x14ac:dyDescent="0.2"/>
    <row r="857" s="18" customFormat="1" ht="16" customHeight="1" x14ac:dyDescent="0.2"/>
    <row r="858" s="18" customFormat="1" ht="16" customHeight="1" x14ac:dyDescent="0.2"/>
    <row r="859" s="18" customFormat="1" ht="16" customHeight="1" x14ac:dyDescent="0.2"/>
    <row r="860" s="18" customFormat="1" ht="16" customHeight="1" x14ac:dyDescent="0.2"/>
    <row r="861" s="18" customFormat="1" ht="16" customHeight="1" x14ac:dyDescent="0.2"/>
    <row r="862" s="18" customFormat="1" ht="16" customHeight="1" x14ac:dyDescent="0.2"/>
    <row r="863" s="18" customFormat="1" ht="16" customHeight="1" x14ac:dyDescent="0.2"/>
    <row r="864" s="18" customFormat="1" ht="16" customHeight="1" x14ac:dyDescent="0.2"/>
    <row r="865" s="18" customFormat="1" ht="16" customHeight="1" x14ac:dyDescent="0.2"/>
    <row r="866" s="18" customFormat="1" ht="16" customHeight="1" x14ac:dyDescent="0.2"/>
    <row r="867" s="18" customFormat="1" ht="16" customHeight="1" x14ac:dyDescent="0.2"/>
    <row r="868" s="18" customFormat="1" ht="16" customHeight="1" x14ac:dyDescent="0.2"/>
    <row r="869" s="18" customFormat="1" ht="16" customHeight="1" x14ac:dyDescent="0.2"/>
    <row r="870" s="18" customFormat="1" ht="16" customHeight="1" x14ac:dyDescent="0.2"/>
    <row r="871" s="18" customFormat="1" ht="16" customHeight="1" x14ac:dyDescent="0.2"/>
    <row r="872" s="18" customFormat="1" ht="16" customHeight="1" x14ac:dyDescent="0.2"/>
    <row r="873" s="18" customFormat="1" ht="16" customHeight="1" x14ac:dyDescent="0.2"/>
    <row r="874" s="18" customFormat="1" ht="16" customHeight="1" x14ac:dyDescent="0.2"/>
    <row r="875" s="18" customFormat="1" ht="16" customHeight="1" x14ac:dyDescent="0.2"/>
    <row r="876" s="18" customFormat="1" ht="16" customHeight="1" x14ac:dyDescent="0.2"/>
    <row r="877" s="18" customFormat="1" ht="16" customHeight="1" x14ac:dyDescent="0.2"/>
    <row r="878" s="18" customFormat="1" ht="16" customHeight="1" x14ac:dyDescent="0.2"/>
    <row r="879" s="18" customFormat="1" ht="16" customHeight="1" x14ac:dyDescent="0.2"/>
    <row r="880" s="18" customFormat="1" ht="16" customHeight="1" x14ac:dyDescent="0.2"/>
    <row r="881" s="18" customFormat="1" ht="16" customHeight="1" x14ac:dyDescent="0.2"/>
    <row r="882" s="18" customFormat="1" ht="16" customHeight="1" x14ac:dyDescent="0.2"/>
    <row r="883" s="18" customFormat="1" ht="16" customHeight="1" x14ac:dyDescent="0.2"/>
    <row r="884" s="18" customFormat="1" ht="16" customHeight="1" x14ac:dyDescent="0.2"/>
    <row r="885" s="18" customFormat="1" ht="16" customHeight="1" x14ac:dyDescent="0.2"/>
    <row r="886" s="18" customFormat="1" ht="16" customHeight="1" x14ac:dyDescent="0.2"/>
    <row r="887" s="18" customFormat="1" ht="16" customHeight="1" x14ac:dyDescent="0.2"/>
    <row r="888" s="18" customFormat="1" ht="16" customHeight="1" x14ac:dyDescent="0.2"/>
    <row r="889" s="18" customFormat="1" ht="16" customHeight="1" x14ac:dyDescent="0.2"/>
    <row r="890" s="18" customFormat="1" ht="16" customHeight="1" x14ac:dyDescent="0.2"/>
    <row r="891" s="18" customFormat="1" ht="16" customHeight="1" x14ac:dyDescent="0.2"/>
    <row r="892" s="18" customFormat="1" ht="16" customHeight="1" x14ac:dyDescent="0.2"/>
    <row r="893" s="18" customFormat="1" ht="16" customHeight="1" x14ac:dyDescent="0.2"/>
    <row r="894" s="18" customFormat="1" ht="16" customHeight="1" x14ac:dyDescent="0.2"/>
    <row r="895" s="18" customFormat="1" ht="16" customHeight="1" x14ac:dyDescent="0.2"/>
    <row r="896" s="18" customFormat="1" ht="16" customHeight="1" x14ac:dyDescent="0.2"/>
    <row r="897" s="18" customFormat="1" ht="16" customHeight="1" x14ac:dyDescent="0.2"/>
    <row r="898" s="18" customFormat="1" ht="16" customHeight="1" x14ac:dyDescent="0.2"/>
    <row r="899" s="18" customFormat="1" ht="16" customHeight="1" x14ac:dyDescent="0.2"/>
    <row r="900" s="18" customFormat="1" ht="16" customHeight="1" x14ac:dyDescent="0.2"/>
    <row r="901" s="18" customFormat="1" ht="16" customHeight="1" x14ac:dyDescent="0.2"/>
    <row r="902" s="18" customFormat="1" ht="16" customHeight="1" x14ac:dyDescent="0.2"/>
    <row r="903" s="18" customFormat="1" ht="16" customHeight="1" x14ac:dyDescent="0.2"/>
    <row r="904" s="18" customFormat="1" ht="16" customHeight="1" x14ac:dyDescent="0.2"/>
    <row r="905" s="18" customFormat="1" ht="16" customHeight="1" x14ac:dyDescent="0.2"/>
    <row r="906" s="18" customFormat="1" ht="16" customHeight="1" x14ac:dyDescent="0.2"/>
    <row r="907" s="18" customFormat="1" ht="16" customHeight="1" x14ac:dyDescent="0.2"/>
    <row r="908" s="18" customFormat="1" ht="16" customHeight="1" x14ac:dyDescent="0.2"/>
    <row r="909" s="18" customFormat="1" ht="16" customHeight="1" x14ac:dyDescent="0.2"/>
    <row r="910" s="18" customFormat="1" ht="16" customHeight="1" x14ac:dyDescent="0.2"/>
    <row r="911" s="18" customFormat="1" ht="16" customHeight="1" x14ac:dyDescent="0.2"/>
    <row r="912" s="18" customFormat="1" ht="16" customHeight="1" x14ac:dyDescent="0.2"/>
    <row r="913" s="18" customFormat="1" ht="16" customHeight="1" x14ac:dyDescent="0.2"/>
    <row r="914" s="18" customFormat="1" ht="16" customHeight="1" x14ac:dyDescent="0.2"/>
    <row r="915" s="18" customFormat="1" ht="16" customHeight="1" x14ac:dyDescent="0.2"/>
    <row r="916" s="18" customFormat="1" ht="16" customHeight="1" x14ac:dyDescent="0.2"/>
    <row r="917" s="18" customFormat="1" ht="16" customHeight="1" x14ac:dyDescent="0.2"/>
    <row r="918" s="18" customFormat="1" ht="16" customHeight="1" x14ac:dyDescent="0.2"/>
    <row r="919" s="18" customFormat="1" ht="16" customHeight="1" x14ac:dyDescent="0.2"/>
    <row r="920" s="18" customFormat="1" ht="16" customHeight="1" x14ac:dyDescent="0.2"/>
    <row r="921" s="18" customFormat="1" ht="16" customHeight="1" x14ac:dyDescent="0.2"/>
    <row r="922" s="18" customFormat="1" ht="16" customHeight="1" x14ac:dyDescent="0.2"/>
    <row r="923" s="18" customFormat="1" ht="16" customHeight="1" x14ac:dyDescent="0.2"/>
    <row r="924" s="18" customFormat="1" ht="16" customHeight="1" x14ac:dyDescent="0.2"/>
    <row r="925" s="18" customFormat="1" ht="16" customHeight="1" x14ac:dyDescent="0.2"/>
    <row r="926" s="18" customFormat="1" ht="16" customHeight="1" x14ac:dyDescent="0.2"/>
    <row r="927" s="18" customFormat="1" ht="16" customHeight="1" x14ac:dyDescent="0.2"/>
    <row r="928" s="18" customFormat="1" ht="16" customHeight="1" x14ac:dyDescent="0.2"/>
    <row r="929" s="18" customFormat="1" ht="16" customHeight="1" x14ac:dyDescent="0.2"/>
    <row r="930" s="18" customFormat="1" ht="16" customHeight="1" x14ac:dyDescent="0.2"/>
    <row r="931" s="18" customFormat="1" ht="16" customHeight="1" x14ac:dyDescent="0.2"/>
    <row r="932" s="18" customFormat="1" ht="16" customHeight="1" x14ac:dyDescent="0.2"/>
    <row r="933" s="18" customFormat="1" ht="16" customHeight="1" x14ac:dyDescent="0.2"/>
    <row r="934" s="18" customFormat="1" ht="16" customHeight="1" x14ac:dyDescent="0.2"/>
    <row r="935" s="18" customFormat="1" ht="16" customHeight="1" x14ac:dyDescent="0.2"/>
    <row r="936" s="18" customFormat="1" ht="16" customHeight="1" x14ac:dyDescent="0.2"/>
    <row r="937" s="18" customFormat="1" ht="16" customHeight="1" x14ac:dyDescent="0.2"/>
    <row r="938" s="18" customFormat="1" ht="16" customHeight="1" x14ac:dyDescent="0.2"/>
    <row r="939" s="18" customFormat="1" ht="16" customHeight="1" x14ac:dyDescent="0.2"/>
    <row r="940" s="18" customFormat="1" ht="16" customHeight="1" x14ac:dyDescent="0.2"/>
    <row r="941" s="18" customFormat="1" ht="16" customHeight="1" x14ac:dyDescent="0.2"/>
    <row r="942" s="18" customFormat="1" ht="16" customHeight="1" x14ac:dyDescent="0.2"/>
    <row r="943" s="18" customFormat="1" ht="16" customHeight="1" x14ac:dyDescent="0.2"/>
    <row r="944" s="18" customFormat="1" ht="16" customHeight="1" x14ac:dyDescent="0.2"/>
    <row r="945" s="18" customFormat="1" ht="16" customHeight="1" x14ac:dyDescent="0.2"/>
    <row r="946" s="18" customFormat="1" ht="16" customHeight="1" x14ac:dyDescent="0.2"/>
    <row r="947" s="18" customFormat="1" ht="16" customHeight="1" x14ac:dyDescent="0.2"/>
    <row r="948" s="18" customFormat="1" ht="16" customHeight="1" x14ac:dyDescent="0.2"/>
    <row r="949" s="18" customFormat="1" ht="16" customHeight="1" x14ac:dyDescent="0.2"/>
    <row r="950" s="18" customFormat="1" ht="16" customHeight="1" x14ac:dyDescent="0.2"/>
    <row r="951" s="18" customFormat="1" ht="16" customHeight="1" x14ac:dyDescent="0.2"/>
    <row r="952" s="18" customFormat="1" ht="16" customHeight="1" x14ac:dyDescent="0.2"/>
    <row r="953" s="18" customFormat="1" ht="16" customHeight="1" x14ac:dyDescent="0.2"/>
    <row r="954" s="18" customFormat="1" ht="16" customHeight="1" x14ac:dyDescent="0.2"/>
    <row r="955" s="18" customFormat="1" ht="16" customHeight="1" x14ac:dyDescent="0.2"/>
    <row r="956" s="18" customFormat="1" ht="16" customHeight="1" x14ac:dyDescent="0.2"/>
    <row r="957" s="18" customFormat="1" ht="16" customHeight="1" x14ac:dyDescent="0.2"/>
    <row r="958" s="18" customFormat="1" ht="16" customHeight="1" x14ac:dyDescent="0.2"/>
    <row r="959" s="18" customFormat="1" ht="16" customHeight="1" x14ac:dyDescent="0.2"/>
    <row r="960" s="18" customFormat="1" ht="16" customHeight="1" x14ac:dyDescent="0.2"/>
    <row r="961" s="18" customFormat="1" ht="16" customHeight="1" x14ac:dyDescent="0.2"/>
    <row r="962" s="18" customFormat="1" ht="16" customHeight="1" x14ac:dyDescent="0.2"/>
    <row r="963" s="18" customFormat="1" ht="16" customHeight="1" x14ac:dyDescent="0.2"/>
    <row r="964" s="18" customFormat="1" ht="16" customHeight="1" x14ac:dyDescent="0.2"/>
    <row r="965" s="18" customFormat="1" ht="16" customHeight="1" x14ac:dyDescent="0.2"/>
    <row r="966" s="18" customFormat="1" ht="16" customHeight="1" x14ac:dyDescent="0.2"/>
    <row r="967" s="18" customFormat="1" ht="16" customHeight="1" x14ac:dyDescent="0.2"/>
    <row r="968" s="18" customFormat="1" ht="16" customHeight="1" x14ac:dyDescent="0.2"/>
    <row r="969" s="18" customFormat="1" ht="16" customHeight="1" x14ac:dyDescent="0.2"/>
    <row r="970" s="18" customFormat="1" ht="16" customHeight="1" x14ac:dyDescent="0.2"/>
    <row r="971" s="18" customFormat="1" ht="16" customHeight="1" x14ac:dyDescent="0.2"/>
    <row r="972" s="18" customFormat="1" ht="16" customHeight="1" x14ac:dyDescent="0.2"/>
    <row r="973" s="18" customFormat="1" ht="16" customHeight="1" x14ac:dyDescent="0.2"/>
    <row r="974" s="18" customFormat="1" ht="16" customHeight="1" x14ac:dyDescent="0.2"/>
    <row r="975" s="18" customFormat="1" ht="16" customHeight="1" x14ac:dyDescent="0.2"/>
    <row r="976" s="18" customFormat="1" ht="16" customHeight="1" x14ac:dyDescent="0.2"/>
    <row r="977" s="18" customFormat="1" ht="16" customHeight="1" x14ac:dyDescent="0.2"/>
    <row r="978" s="18" customFormat="1" ht="16" customHeight="1" x14ac:dyDescent="0.2"/>
    <row r="979" s="18" customFormat="1" ht="16" customHeight="1" x14ac:dyDescent="0.2"/>
    <row r="980" s="18" customFormat="1" ht="16" customHeight="1" x14ac:dyDescent="0.2"/>
    <row r="981" s="18" customFormat="1" ht="16" customHeight="1" x14ac:dyDescent="0.2"/>
    <row r="982" s="18" customFormat="1" ht="16" customHeight="1" x14ac:dyDescent="0.2"/>
    <row r="983" s="18" customFormat="1" ht="16" customHeight="1" x14ac:dyDescent="0.2"/>
    <row r="984" s="18" customFormat="1" ht="16" customHeight="1" x14ac:dyDescent="0.2"/>
    <row r="985" s="18" customFormat="1" ht="16" customHeight="1" x14ac:dyDescent="0.2"/>
    <row r="986" s="18" customFormat="1" ht="16" customHeight="1" x14ac:dyDescent="0.2"/>
    <row r="987" s="18" customFormat="1" ht="16" customHeight="1" x14ac:dyDescent="0.2"/>
    <row r="988" s="18" customFormat="1" ht="16" customHeight="1" x14ac:dyDescent="0.2"/>
    <row r="989" s="18" customFormat="1" ht="16" customHeight="1" x14ac:dyDescent="0.2"/>
    <row r="990" s="18" customFormat="1" ht="16" customHeight="1" x14ac:dyDescent="0.2"/>
    <row r="991" s="18" customFormat="1" ht="16" customHeight="1" x14ac:dyDescent="0.2"/>
    <row r="992" s="18" customFormat="1" ht="16" customHeight="1" x14ac:dyDescent="0.2"/>
    <row r="993" s="18" customFormat="1" ht="16" customHeight="1" x14ac:dyDescent="0.2"/>
    <row r="994" s="18" customFormat="1" ht="16" customHeight="1" x14ac:dyDescent="0.2"/>
    <row r="995" s="18" customFormat="1" ht="16" customHeight="1" x14ac:dyDescent="0.2"/>
    <row r="996" s="18" customFormat="1" ht="16" customHeight="1" x14ac:dyDescent="0.2"/>
    <row r="997" s="18" customFormat="1" ht="16" customHeight="1" x14ac:dyDescent="0.2"/>
    <row r="998" s="18" customFormat="1" ht="16" customHeight="1" x14ac:dyDescent="0.2"/>
    <row r="999" s="18" customFormat="1" ht="16" customHeight="1" x14ac:dyDescent="0.2"/>
    <row r="1000" s="18" customFormat="1" ht="16" customHeight="1" x14ac:dyDescent="0.2"/>
  </sheetData>
  <mergeCells count="29">
    <mergeCell ref="B45:E45"/>
    <mergeCell ref="B46:E46"/>
    <mergeCell ref="B38:E38"/>
    <mergeCell ref="B39:E39"/>
    <mergeCell ref="B40:E40"/>
    <mergeCell ref="B41:E41"/>
    <mergeCell ref="B42:E42"/>
    <mergeCell ref="B43:E43"/>
    <mergeCell ref="B44:E44"/>
    <mergeCell ref="B33:E33"/>
    <mergeCell ref="B34:E34"/>
    <mergeCell ref="B35:E35"/>
    <mergeCell ref="B36:E36"/>
    <mergeCell ref="B37:E37"/>
    <mergeCell ref="B14:E14"/>
    <mergeCell ref="B15:E15"/>
    <mergeCell ref="B30:E30"/>
    <mergeCell ref="B31:E31"/>
    <mergeCell ref="B32:E32"/>
    <mergeCell ref="B9:E9"/>
    <mergeCell ref="B10:E10"/>
    <mergeCell ref="B11:E11"/>
    <mergeCell ref="B12:E12"/>
    <mergeCell ref="B13:E13"/>
    <mergeCell ref="B4:E4"/>
    <mergeCell ref="B5:E5"/>
    <mergeCell ref="B6:E6"/>
    <mergeCell ref="B7:E7"/>
    <mergeCell ref="B8:E8"/>
  </mergeCells>
  <pageMargins left="0.7" right="0.7" top="0.75" bottom="0.75" header="0" footer="0"/>
  <pageSetup orientation="portrait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/>
  </sheetPr>
  <dimension ref="A1:A1000"/>
  <sheetViews>
    <sheetView showGridLines="0" workbookViewId="0"/>
  </sheetViews>
  <sheetFormatPr baseColWidth="10" defaultColWidth="11.1640625" defaultRowHeight="15" customHeight="1" x14ac:dyDescent="0.2"/>
  <cols>
    <col min="1" max="26" width="8.83203125" customWidth="1"/>
  </cols>
  <sheetData>
    <row r="1" ht="15.75" customHeight="1" x14ac:dyDescent="0.2"/>
    <row r="2" ht="15.75" customHeight="1" x14ac:dyDescent="0.2"/>
    <row r="3" ht="15.75" customHeight="1" x14ac:dyDescent="0.2"/>
    <row r="4" ht="15.75" customHeight="1" x14ac:dyDescent="0.2"/>
    <row r="5" ht="15.75" customHeight="1" x14ac:dyDescent="0.2"/>
    <row r="6" ht="15.75" customHeight="1" x14ac:dyDescent="0.2"/>
    <row r="7" ht="15.75" customHeight="1" x14ac:dyDescent="0.2"/>
    <row r="8" ht="15.75" customHeight="1" x14ac:dyDescent="0.2"/>
    <row r="9" ht="15.75" customHeight="1" x14ac:dyDescent="0.2"/>
    <row r="10" ht="15.75" customHeight="1" x14ac:dyDescent="0.2"/>
    <row r="11" ht="15.75" customHeight="1" x14ac:dyDescent="0.2"/>
    <row r="12" ht="15.75" customHeight="1" x14ac:dyDescent="0.2"/>
    <row r="13" ht="15.75" customHeight="1" x14ac:dyDescent="0.2"/>
    <row r="14" ht="15.75" customHeight="1" x14ac:dyDescent="0.2"/>
    <row r="15" ht="15.75" customHeight="1" x14ac:dyDescent="0.2"/>
    <row r="1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459130"/>
  </sheetPr>
  <dimension ref="A1:Z74"/>
  <sheetViews>
    <sheetView showGridLines="0" zoomScale="85" zoomScaleNormal="85" workbookViewId="0">
      <selection activeCell="R31" sqref="R31"/>
    </sheetView>
  </sheetViews>
  <sheetFormatPr baseColWidth="10" defaultColWidth="11.1640625" defaultRowHeight="16" customHeight="1" x14ac:dyDescent="0.2"/>
  <cols>
    <col min="1" max="1" width="5.83203125" style="18" customWidth="1"/>
    <col min="2" max="26" width="15.6640625" style="18" customWidth="1"/>
    <col min="27" max="16384" width="11.1640625" style="18"/>
  </cols>
  <sheetData>
    <row r="1" spans="1:26" ht="16" customHeight="1" x14ac:dyDescent="0.2">
      <c r="G1" s="235"/>
      <c r="H1" s="235"/>
    </row>
    <row r="2" spans="1:26" ht="16" customHeight="1" x14ac:dyDescent="0.2">
      <c r="B2" s="321" t="s">
        <v>488</v>
      </c>
      <c r="G2" s="235"/>
      <c r="H2" s="235"/>
    </row>
    <row r="3" spans="1:26" ht="16" customHeight="1" x14ac:dyDescent="0.2">
      <c r="G3" s="363"/>
    </row>
    <row r="4" spans="1:26" ht="16" customHeight="1" x14ac:dyDescent="0.2">
      <c r="B4" s="433" t="s">
        <v>3</v>
      </c>
      <c r="C4" s="429"/>
      <c r="D4" s="429"/>
      <c r="E4" s="429"/>
    </row>
    <row r="6" spans="1:26" ht="16" customHeight="1" x14ac:dyDescent="0.2">
      <c r="B6" s="18" t="s">
        <v>0</v>
      </c>
      <c r="C6" s="283">
        <f ca="1">TODAY()</f>
        <v>45230</v>
      </c>
    </row>
    <row r="7" spans="1:26" ht="16" customHeight="1" x14ac:dyDescent="0.2">
      <c r="B7" s="18" t="s">
        <v>1</v>
      </c>
      <c r="C7" s="322">
        <f>Cover!H16</f>
        <v>382.28</v>
      </c>
    </row>
    <row r="9" spans="1:26" ht="16" customHeight="1" x14ac:dyDescent="0.2">
      <c r="B9" s="489" t="s">
        <v>226</v>
      </c>
      <c r="C9" s="490"/>
      <c r="D9" s="491"/>
      <c r="E9" s="284"/>
      <c r="F9" s="285"/>
      <c r="G9" s="285"/>
      <c r="H9" s="492" t="s">
        <v>227</v>
      </c>
      <c r="I9" s="491"/>
      <c r="J9" s="492" t="s">
        <v>228</v>
      </c>
      <c r="K9" s="491"/>
      <c r="L9" s="492" t="s">
        <v>229</v>
      </c>
      <c r="M9" s="491"/>
      <c r="N9" s="492" t="s">
        <v>230</v>
      </c>
      <c r="O9" s="491"/>
      <c r="P9" s="286" t="s">
        <v>231</v>
      </c>
      <c r="Q9" s="61"/>
      <c r="R9" s="61"/>
      <c r="S9" s="61"/>
      <c r="T9" s="61"/>
      <c r="U9" s="61"/>
    </row>
    <row r="10" spans="1:26" ht="16" customHeight="1" x14ac:dyDescent="0.2">
      <c r="B10" s="287" t="s">
        <v>232</v>
      </c>
      <c r="C10" s="288"/>
      <c r="D10" s="288"/>
      <c r="E10" s="289" t="s">
        <v>233</v>
      </c>
      <c r="F10" s="289" t="s">
        <v>234</v>
      </c>
      <c r="G10" s="289" t="s">
        <v>235</v>
      </c>
      <c r="H10" s="289" t="s">
        <v>236</v>
      </c>
      <c r="I10" s="289" t="s">
        <v>237</v>
      </c>
      <c r="J10" s="289" t="s">
        <v>238</v>
      </c>
      <c r="K10" s="289" t="s">
        <v>239</v>
      </c>
      <c r="L10" s="289" t="s">
        <v>238</v>
      </c>
      <c r="M10" s="289" t="s">
        <v>239</v>
      </c>
      <c r="N10" s="289" t="s">
        <v>238</v>
      </c>
      <c r="O10" s="289" t="s">
        <v>239</v>
      </c>
      <c r="P10" s="290" t="s">
        <v>239</v>
      </c>
      <c r="Q10" s="291"/>
      <c r="R10" s="291"/>
      <c r="S10" s="291"/>
      <c r="T10" s="291"/>
      <c r="U10" s="291"/>
    </row>
    <row r="11" spans="1:26" ht="16" customHeight="1" x14ac:dyDescent="0.2">
      <c r="A11" s="59" t="s">
        <v>495</v>
      </c>
      <c r="B11" s="510" t="s">
        <v>501</v>
      </c>
      <c r="C11" s="518"/>
      <c r="D11" s="519"/>
      <c r="E11" s="323">
        <v>120.57</v>
      </c>
      <c r="F11" s="324">
        <v>9028.2507299999997</v>
      </c>
      <c r="G11" s="324">
        <v>11007.050730000001</v>
      </c>
      <c r="H11" s="325">
        <f>1-I11</f>
        <v>0.17977567729443911</v>
      </c>
      <c r="I11" s="325">
        <f>F11/G11</f>
        <v>0.82022432270556089</v>
      </c>
      <c r="J11" s="326">
        <f t="shared" ref="J11:K11" si="0">$G11/E28</f>
        <v>0.77641839990971107</v>
      </c>
      <c r="K11" s="326">
        <f t="shared" si="0"/>
        <v>0.74915614860456148</v>
      </c>
      <c r="L11" s="326">
        <f>$G11/G28</f>
        <v>5.6322216292278569</v>
      </c>
      <c r="M11" s="326">
        <f t="shared" ref="M11:M15" si="1">$G11/H28</f>
        <v>5.4625561935483873</v>
      </c>
      <c r="N11" s="326">
        <v>9.5236199999999993</v>
      </c>
      <c r="O11" s="326">
        <v>7.9531099999999997</v>
      </c>
      <c r="P11" s="327">
        <v>0.98193548387096774</v>
      </c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6" customHeight="1" x14ac:dyDescent="0.2">
      <c r="A12" s="59" t="s">
        <v>500</v>
      </c>
      <c r="B12" s="520" t="s">
        <v>502</v>
      </c>
      <c r="C12" s="518"/>
      <c r="D12" s="519"/>
      <c r="E12" s="292">
        <v>11.86</v>
      </c>
      <c r="F12" s="293">
        <v>15779.536400000001</v>
      </c>
      <c r="G12" s="293">
        <v>38251.536399999997</v>
      </c>
      <c r="H12" s="294">
        <f t="shared" ref="H12:H17" si="2">1-I12</f>
        <v>0.58747967048978444</v>
      </c>
      <c r="I12" s="294">
        <f t="shared" ref="I12:I17" si="3">F12/G12</f>
        <v>0.4125203295102155</v>
      </c>
      <c r="J12" s="295">
        <f t="shared" ref="J12:K12" si="4">$G12/E29</f>
        <v>1.5465789188533536</v>
      </c>
      <c r="K12" s="295">
        <f t="shared" si="4"/>
        <v>1.4642122804955471</v>
      </c>
      <c r="L12" s="295">
        <f t="shared" ref="L12:L15" si="5">$G12/G29</f>
        <v>11.247143898853277</v>
      </c>
      <c r="M12" s="295">
        <f t="shared" si="1"/>
        <v>11.576290409466452</v>
      </c>
      <c r="N12" s="295">
        <v>8.3973600000000008</v>
      </c>
      <c r="O12" s="295">
        <v>0</v>
      </c>
      <c r="P12" s="296">
        <v>6.7884482493186971</v>
      </c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6" customHeight="1" x14ac:dyDescent="0.2">
      <c r="A13" s="59" t="s">
        <v>496</v>
      </c>
      <c r="B13" s="510" t="s">
        <v>503</v>
      </c>
      <c r="C13" s="518"/>
      <c r="D13" s="519"/>
      <c r="E13" s="323">
        <v>271.3</v>
      </c>
      <c r="F13" s="324">
        <v>138401.82222</v>
      </c>
      <c r="G13" s="324">
        <v>169298.82222</v>
      </c>
      <c r="H13" s="325">
        <f t="shared" si="2"/>
        <v>0.18249979293919749</v>
      </c>
      <c r="I13" s="325">
        <f t="shared" si="3"/>
        <v>0.81750020706080251</v>
      </c>
      <c r="J13" s="326">
        <f t="shared" ref="J13:K13" si="6">$G13/E30</f>
        <v>2.6138059041855151</v>
      </c>
      <c r="K13" s="326">
        <f t="shared" si="6"/>
        <v>2.4922988272538036</v>
      </c>
      <c r="L13" s="326">
        <f t="shared" si="5"/>
        <v>11.402897704586785</v>
      </c>
      <c r="M13" s="326">
        <f t="shared" si="1"/>
        <v>11.474157112246463</v>
      </c>
      <c r="N13" s="326">
        <v>17.916979999999999</v>
      </c>
      <c r="O13" s="326">
        <v>13.45454</v>
      </c>
      <c r="P13" s="327">
        <v>2.0926080308895947</v>
      </c>
    </row>
    <row r="14" spans="1:26" ht="16" customHeight="1" x14ac:dyDescent="0.2">
      <c r="A14" s="59" t="s">
        <v>497</v>
      </c>
      <c r="B14" s="520" t="s">
        <v>504</v>
      </c>
      <c r="C14" s="518"/>
      <c r="D14" s="519"/>
      <c r="E14" s="292">
        <v>53.61</v>
      </c>
      <c r="F14" s="293">
        <v>3612.5435200000002</v>
      </c>
      <c r="G14" s="293">
        <v>4051.5435200000002</v>
      </c>
      <c r="H14" s="294">
        <f t="shared" si="2"/>
        <v>0.10835376636902072</v>
      </c>
      <c r="I14" s="294">
        <f t="shared" si="3"/>
        <v>0.89164623363097928</v>
      </c>
      <c r="J14" s="295">
        <f t="shared" ref="J14:K14" si="7">$G14/E31</f>
        <v>0.81406970604191375</v>
      </c>
      <c r="K14" s="295">
        <f t="shared" si="7"/>
        <v>0.78093520086540147</v>
      </c>
      <c r="L14" s="295">
        <f t="shared" si="5"/>
        <v>6.27756975519058</v>
      </c>
      <c r="M14" s="295">
        <f t="shared" si="1"/>
        <v>5.5416552786862558</v>
      </c>
      <c r="N14" s="295">
        <v>10.904809999999999</v>
      </c>
      <c r="O14" s="295">
        <v>7.5798500000000004</v>
      </c>
      <c r="P14" s="296">
        <v>0.6004592213644212</v>
      </c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6" customHeight="1" x14ac:dyDescent="0.2">
      <c r="A15" s="59" t="s">
        <v>498</v>
      </c>
      <c r="B15" s="521" t="s">
        <v>505</v>
      </c>
      <c r="C15" s="522"/>
      <c r="D15" s="523"/>
      <c r="E15" s="297">
        <v>14.29271</v>
      </c>
      <c r="F15" s="298">
        <v>2509645.5761699998</v>
      </c>
      <c r="G15" s="298">
        <v>29596.3079</v>
      </c>
      <c r="H15" s="299">
        <f t="shared" si="2"/>
        <v>-83.795900375465408</v>
      </c>
      <c r="I15" s="299">
        <f t="shared" si="3"/>
        <v>84.795900375465408</v>
      </c>
      <c r="J15" s="300">
        <f t="shared" ref="J15:K15" si="8">$G15/E32</f>
        <v>1.4563303417595077</v>
      </c>
      <c r="K15" s="300">
        <f t="shared" si="8"/>
        <v>1.479452929032387</v>
      </c>
      <c r="L15" s="300">
        <f t="shared" si="5"/>
        <v>11.484006638366596</v>
      </c>
      <c r="M15" s="300">
        <f t="shared" si="1"/>
        <v>10.900575670442974</v>
      </c>
      <c r="N15" s="300">
        <v>15.1243</v>
      </c>
      <c r="O15" s="300">
        <v>0</v>
      </c>
      <c r="P15" s="301">
        <v>4.2666538178517355</v>
      </c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6" customHeight="1" x14ac:dyDescent="0.2">
      <c r="A16" s="20"/>
      <c r="B16" s="302"/>
      <c r="C16" s="302"/>
      <c r="D16" s="302"/>
      <c r="E16" s="54"/>
      <c r="F16" s="201"/>
      <c r="G16" s="201"/>
      <c r="H16" s="303"/>
      <c r="I16" s="303"/>
      <c r="J16" s="304"/>
      <c r="K16" s="304"/>
      <c r="L16" s="304"/>
      <c r="M16" s="304"/>
      <c r="N16" s="304"/>
      <c r="O16" s="304"/>
      <c r="P16" s="201"/>
    </row>
    <row r="17" spans="1:26" ht="16" customHeight="1" x14ac:dyDescent="0.2">
      <c r="A17" s="20" t="s">
        <v>499</v>
      </c>
      <c r="B17" s="430" t="s">
        <v>506</v>
      </c>
      <c r="C17" s="431"/>
      <c r="D17" s="432"/>
      <c r="E17" s="305">
        <f>C7</f>
        <v>382.28</v>
      </c>
      <c r="F17" s="306">
        <v>110286.94096000001</v>
      </c>
      <c r="G17" s="306">
        <v>168293.94096000001</v>
      </c>
      <c r="H17" s="307">
        <f t="shared" si="2"/>
        <v>0.34467669881108232</v>
      </c>
      <c r="I17" s="307">
        <f t="shared" si="3"/>
        <v>0.65532330118891768</v>
      </c>
      <c r="J17" s="308">
        <v>2.7426900000000001</v>
      </c>
      <c r="K17" s="308">
        <v>3.08202</v>
      </c>
      <c r="L17" s="308">
        <v>11.4206</v>
      </c>
      <c r="M17" s="308">
        <v>12.112590000000001</v>
      </c>
      <c r="N17" s="308">
        <v>14.08501</v>
      </c>
      <c r="O17" s="308">
        <v>11.870100000000001</v>
      </c>
      <c r="P17" s="308">
        <v>3.9971696810713793</v>
      </c>
    </row>
    <row r="19" spans="1:26" ht="16" customHeight="1" x14ac:dyDescent="0.2">
      <c r="B19" s="494" t="s">
        <v>240</v>
      </c>
      <c r="C19" s="495"/>
      <c r="D19" s="496"/>
      <c r="E19" s="328">
        <f>MIN(E11:E17)</f>
        <v>11.86</v>
      </c>
      <c r="F19" s="329">
        <f t="shared" ref="F19:P19" si="9">MIN(F11:F17)</f>
        <v>3612.5435200000002</v>
      </c>
      <c r="G19" s="329">
        <f t="shared" si="9"/>
        <v>4051.5435200000002</v>
      </c>
      <c r="H19" s="330">
        <f t="shared" si="9"/>
        <v>-83.795900375465408</v>
      </c>
      <c r="I19" s="330">
        <f t="shared" si="9"/>
        <v>0.4125203295102155</v>
      </c>
      <c r="J19" s="331">
        <f t="shared" si="9"/>
        <v>0.77641839990971107</v>
      </c>
      <c r="K19" s="331">
        <f t="shared" si="9"/>
        <v>0.74915614860456148</v>
      </c>
      <c r="L19" s="331">
        <f t="shared" si="9"/>
        <v>5.6322216292278569</v>
      </c>
      <c r="M19" s="331">
        <f t="shared" si="9"/>
        <v>5.4625561935483873</v>
      </c>
      <c r="N19" s="331">
        <f t="shared" si="9"/>
        <v>8.3973600000000008</v>
      </c>
      <c r="O19" s="331">
        <f t="shared" si="9"/>
        <v>0</v>
      </c>
      <c r="P19" s="332">
        <f t="shared" si="9"/>
        <v>0.6004592213644212</v>
      </c>
    </row>
    <row r="20" spans="1:26" ht="16" customHeight="1" x14ac:dyDescent="0.2">
      <c r="B20" s="510" t="s">
        <v>884</v>
      </c>
      <c r="C20" s="511"/>
      <c r="D20" s="500"/>
      <c r="E20" s="323">
        <f>_xlfn.PERCENTILE.INC(E11:E17,0.25)</f>
        <v>24.1220325</v>
      </c>
      <c r="F20" s="324">
        <f t="shared" ref="F20:P20" si="10">_xlfn.PERCENTILE.INC(F11:F17,0.25)</f>
        <v>10716.072147499999</v>
      </c>
      <c r="G20" s="324">
        <f t="shared" si="10"/>
        <v>15654.3650225</v>
      </c>
      <c r="H20" s="325">
        <f t="shared" si="10"/>
        <v>0.12620924410037532</v>
      </c>
      <c r="I20" s="325">
        <f t="shared" si="10"/>
        <v>0.69586752765688886</v>
      </c>
      <c r="J20" s="326">
        <f t="shared" si="10"/>
        <v>0.97463486497131224</v>
      </c>
      <c r="K20" s="326">
        <f t="shared" si="10"/>
        <v>0.95175447077293784</v>
      </c>
      <c r="L20" s="326">
        <f t="shared" si="10"/>
        <v>7.5199632911062544</v>
      </c>
      <c r="M20" s="326">
        <f t="shared" si="10"/>
        <v>6.8813853766254356</v>
      </c>
      <c r="N20" s="326">
        <f t="shared" si="10"/>
        <v>9.8689174999999985</v>
      </c>
      <c r="O20" s="326">
        <f t="shared" si="10"/>
        <v>1.8949625000000001</v>
      </c>
      <c r="P20" s="327">
        <f t="shared" si="10"/>
        <v>1.2596036206256245</v>
      </c>
    </row>
    <row r="21" spans="1:26" ht="16" customHeight="1" x14ac:dyDescent="0.2">
      <c r="B21" s="510" t="s">
        <v>241</v>
      </c>
      <c r="C21" s="511"/>
      <c r="D21" s="500"/>
      <c r="E21" s="323">
        <f>AVERAGE(E11:E17)</f>
        <v>142.31878500000002</v>
      </c>
      <c r="F21" s="324">
        <f t="shared" ref="F21:P21" si="11">AVERAGE(F11:F17)</f>
        <v>464459.11166666658</v>
      </c>
      <c r="G21" s="324">
        <f t="shared" si="11"/>
        <v>70083.200288333333</v>
      </c>
      <c r="H21" s="325">
        <f t="shared" si="11"/>
        <v>-13.732185794926979</v>
      </c>
      <c r="I21" s="325">
        <f t="shared" si="11"/>
        <v>14.732185794926979</v>
      </c>
      <c r="J21" s="326">
        <f t="shared" si="11"/>
        <v>1.6583155451250002</v>
      </c>
      <c r="K21" s="326">
        <f t="shared" si="11"/>
        <v>1.67467923104195</v>
      </c>
      <c r="L21" s="326">
        <f t="shared" si="11"/>
        <v>9.5774066043708483</v>
      </c>
      <c r="M21" s="326">
        <f t="shared" si="11"/>
        <v>9.5113041107317553</v>
      </c>
      <c r="N21" s="326">
        <f t="shared" si="11"/>
        <v>12.658679999999999</v>
      </c>
      <c r="O21" s="326">
        <f t="shared" si="11"/>
        <v>6.8096000000000005</v>
      </c>
      <c r="P21" s="327">
        <f t="shared" si="11"/>
        <v>3.1212124140611324</v>
      </c>
    </row>
    <row r="22" spans="1:26" ht="16" customHeight="1" x14ac:dyDescent="0.2">
      <c r="B22" s="510" t="s">
        <v>242</v>
      </c>
      <c r="C22" s="511"/>
      <c r="D22" s="500"/>
      <c r="E22" s="323">
        <f>MEDIAN(E11:E17)</f>
        <v>87.09</v>
      </c>
      <c r="F22" s="324">
        <f t="shared" ref="F22:P22" si="12">MEDIAN(F11:F17)</f>
        <v>63033.238680000009</v>
      </c>
      <c r="G22" s="324">
        <f t="shared" si="12"/>
        <v>33923.922149999999</v>
      </c>
      <c r="H22" s="325">
        <f t="shared" si="12"/>
        <v>0.1811377351168183</v>
      </c>
      <c r="I22" s="325">
        <f t="shared" si="12"/>
        <v>0.8188622648831817</v>
      </c>
      <c r="J22" s="326">
        <f t="shared" si="12"/>
        <v>1.5014546303064307</v>
      </c>
      <c r="K22" s="326">
        <f t="shared" si="12"/>
        <v>1.4718326047639669</v>
      </c>
      <c r="L22" s="326">
        <f t="shared" si="12"/>
        <v>11.325020801720031</v>
      </c>
      <c r="M22" s="326">
        <f t="shared" si="12"/>
        <v>11.187366391344717</v>
      </c>
      <c r="N22" s="326">
        <f t="shared" si="12"/>
        <v>12.494910000000001</v>
      </c>
      <c r="O22" s="326">
        <f t="shared" si="12"/>
        <v>7.7664799999999996</v>
      </c>
      <c r="P22" s="327">
        <f t="shared" si="12"/>
        <v>3.0448888559804868</v>
      </c>
    </row>
    <row r="23" spans="1:26" ht="16" customHeight="1" x14ac:dyDescent="0.2">
      <c r="B23" s="510" t="s">
        <v>885</v>
      </c>
      <c r="C23" s="511"/>
      <c r="D23" s="500"/>
      <c r="E23" s="323">
        <f>_xlfn.PERCENTILE.INC(E11:E17,0.75)</f>
        <v>233.61750000000001</v>
      </c>
      <c r="F23" s="324">
        <f t="shared" ref="F23:P23" si="13">_xlfn.PERCENTILE.INC(F11:F17,0.75)</f>
        <v>131373.10190499999</v>
      </c>
      <c r="G23" s="324">
        <f t="shared" si="13"/>
        <v>135783.33981999999</v>
      </c>
      <c r="H23" s="325">
        <f t="shared" si="13"/>
        <v>0.30413247234311114</v>
      </c>
      <c r="I23" s="325">
        <f t="shared" si="13"/>
        <v>0.87379075589962474</v>
      </c>
      <c r="J23" s="326">
        <f t="shared" si="13"/>
        <v>2.3469991578524745</v>
      </c>
      <c r="K23" s="326">
        <f t="shared" si="13"/>
        <v>2.2390873526984496</v>
      </c>
      <c r="L23" s="326">
        <f t="shared" si="13"/>
        <v>11.416174426146696</v>
      </c>
      <c r="M23" s="326">
        <f t="shared" si="13"/>
        <v>11.550757085161454</v>
      </c>
      <c r="N23" s="326">
        <f t="shared" si="13"/>
        <v>14.8644775</v>
      </c>
      <c r="O23" s="326">
        <f t="shared" si="13"/>
        <v>10.890852500000001</v>
      </c>
      <c r="P23" s="327">
        <f t="shared" si="13"/>
        <v>4.1992827836566464</v>
      </c>
    </row>
    <row r="24" spans="1:26" ht="16" customHeight="1" x14ac:dyDescent="0.2">
      <c r="B24" s="512" t="s">
        <v>243</v>
      </c>
      <c r="C24" s="513"/>
      <c r="D24" s="506"/>
      <c r="E24" s="333">
        <f>MAX(E11:E17)</f>
        <v>382.28</v>
      </c>
      <c r="F24" s="334">
        <f t="shared" ref="F24:P24" si="14">MAX(F11:F17)</f>
        <v>2509645.5761699998</v>
      </c>
      <c r="G24" s="334">
        <f t="shared" si="14"/>
        <v>169298.82222</v>
      </c>
      <c r="H24" s="335">
        <f t="shared" si="14"/>
        <v>0.58747967048978444</v>
      </c>
      <c r="I24" s="335">
        <f t="shared" si="14"/>
        <v>84.795900375465408</v>
      </c>
      <c r="J24" s="336">
        <f t="shared" si="14"/>
        <v>2.7426900000000001</v>
      </c>
      <c r="K24" s="336">
        <f t="shared" si="14"/>
        <v>3.08202</v>
      </c>
      <c r="L24" s="336">
        <f t="shared" si="14"/>
        <v>11.484006638366596</v>
      </c>
      <c r="M24" s="336">
        <f t="shared" si="14"/>
        <v>12.112590000000001</v>
      </c>
      <c r="N24" s="336">
        <f t="shared" si="14"/>
        <v>17.916979999999999</v>
      </c>
      <c r="O24" s="336">
        <f t="shared" si="14"/>
        <v>13.45454</v>
      </c>
      <c r="P24" s="337">
        <f t="shared" si="14"/>
        <v>6.7884482493186971</v>
      </c>
    </row>
    <row r="26" spans="1:26" ht="16" customHeight="1" x14ac:dyDescent="0.2">
      <c r="B26" s="489" t="s">
        <v>244</v>
      </c>
      <c r="C26" s="490"/>
      <c r="D26" s="491"/>
      <c r="E26" s="492" t="s">
        <v>4</v>
      </c>
      <c r="F26" s="491"/>
      <c r="G26" s="492" t="s">
        <v>119</v>
      </c>
      <c r="H26" s="491"/>
      <c r="I26" s="492" t="s">
        <v>245</v>
      </c>
      <c r="J26" s="491"/>
      <c r="K26" s="492" t="s">
        <v>246</v>
      </c>
      <c r="L26" s="490"/>
      <c r="M26" s="490"/>
      <c r="N26" s="490"/>
      <c r="O26" s="490"/>
      <c r="P26" s="493"/>
    </row>
    <row r="27" spans="1:26" ht="16" customHeight="1" x14ac:dyDescent="0.2">
      <c r="B27" s="287" t="s">
        <v>232</v>
      </c>
      <c r="C27" s="288"/>
      <c r="D27" s="288"/>
      <c r="E27" s="289" t="s">
        <v>238</v>
      </c>
      <c r="F27" s="289" t="s">
        <v>239</v>
      </c>
      <c r="G27" s="289" t="s">
        <v>238</v>
      </c>
      <c r="H27" s="289" t="s">
        <v>239</v>
      </c>
      <c r="I27" s="289" t="s">
        <v>238</v>
      </c>
      <c r="J27" s="289" t="s">
        <v>239</v>
      </c>
      <c r="K27" s="497" t="s">
        <v>247</v>
      </c>
      <c r="L27" s="498"/>
      <c r="M27" s="497" t="s">
        <v>119</v>
      </c>
      <c r="N27" s="498"/>
      <c r="O27" s="497" t="s">
        <v>245</v>
      </c>
      <c r="P27" s="502"/>
    </row>
    <row r="28" spans="1:26" ht="16" customHeight="1" x14ac:dyDescent="0.2">
      <c r="B28" s="494" t="s">
        <v>501</v>
      </c>
      <c r="C28" s="495"/>
      <c r="D28" s="496"/>
      <c r="E28" s="324">
        <v>14176.7</v>
      </c>
      <c r="F28" s="324">
        <v>14692.5988</v>
      </c>
      <c r="G28" s="324">
        <v>1954.3</v>
      </c>
      <c r="H28" s="324">
        <v>2015</v>
      </c>
      <c r="I28" s="324">
        <v>467.91250000000002</v>
      </c>
      <c r="J28" s="324">
        <v>171.05</v>
      </c>
      <c r="K28" s="499">
        <v>24.9712</v>
      </c>
      <c r="L28" s="500"/>
      <c r="M28" s="499">
        <v>13.7852</v>
      </c>
      <c r="N28" s="500"/>
      <c r="O28" s="499">
        <v>3.3005</v>
      </c>
      <c r="P28" s="503"/>
    </row>
    <row r="29" spans="1:26" ht="16" customHeight="1" x14ac:dyDescent="0.2">
      <c r="A29" s="61"/>
      <c r="B29" s="338" t="s">
        <v>502</v>
      </c>
      <c r="C29" s="339"/>
      <c r="D29" s="339"/>
      <c r="E29" s="324">
        <v>24733</v>
      </c>
      <c r="F29" s="324">
        <v>26124.310600000001</v>
      </c>
      <c r="G29" s="324">
        <v>3401</v>
      </c>
      <c r="H29" s="324">
        <v>3304.3</v>
      </c>
      <c r="I29" s="324">
        <v>-2997.125</v>
      </c>
      <c r="J29" s="324">
        <v>1676</v>
      </c>
      <c r="K29" s="499">
        <v>23.232099999999999</v>
      </c>
      <c r="L29" s="500"/>
      <c r="M29" s="499">
        <v>13.7508</v>
      </c>
      <c r="N29" s="500"/>
      <c r="O29" s="499">
        <v>-12.117900000000001</v>
      </c>
      <c r="P29" s="503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6" customHeight="1" x14ac:dyDescent="0.2">
      <c r="B30" s="338" t="s">
        <v>503</v>
      </c>
      <c r="C30" s="339"/>
      <c r="D30" s="339"/>
      <c r="E30" s="324">
        <v>64771</v>
      </c>
      <c r="F30" s="324">
        <v>67928.781400000007</v>
      </c>
      <c r="G30" s="324">
        <v>14847</v>
      </c>
      <c r="H30" s="324">
        <v>14754.793799999999</v>
      </c>
      <c r="I30" s="324">
        <v>8855</v>
      </c>
      <c r="J30" s="324">
        <v>11319.5</v>
      </c>
      <c r="K30" s="499">
        <v>29.436</v>
      </c>
      <c r="L30" s="500"/>
      <c r="M30" s="499">
        <v>22.9222</v>
      </c>
      <c r="N30" s="500"/>
      <c r="O30" s="499">
        <v>13.671200000000001</v>
      </c>
      <c r="P30" s="503"/>
    </row>
    <row r="31" spans="1:26" ht="16" customHeight="1" x14ac:dyDescent="0.2">
      <c r="A31" s="61"/>
      <c r="B31" s="338" t="s">
        <v>504</v>
      </c>
      <c r="C31" s="339"/>
      <c r="D31" s="339"/>
      <c r="E31" s="324">
        <v>4976.8999999999996</v>
      </c>
      <c r="F31" s="324">
        <v>5188.0662000000002</v>
      </c>
      <c r="G31" s="324">
        <v>645.4</v>
      </c>
      <c r="H31" s="324">
        <v>731.10709999999995</v>
      </c>
      <c r="I31" s="324">
        <v>205.4</v>
      </c>
      <c r="J31" s="324">
        <v>406.6</v>
      </c>
      <c r="K31" s="499">
        <v>21.983499999999999</v>
      </c>
      <c r="L31" s="500"/>
      <c r="M31" s="499">
        <v>12.9679</v>
      </c>
      <c r="N31" s="500"/>
      <c r="O31" s="499">
        <v>4.1269999999999998</v>
      </c>
      <c r="P31" s="503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6" customHeight="1" x14ac:dyDescent="0.2">
      <c r="A32" s="61"/>
      <c r="B32" s="340" t="s">
        <v>505</v>
      </c>
      <c r="C32" s="341"/>
      <c r="D32" s="341"/>
      <c r="E32" s="334">
        <v>20322.523710000001</v>
      </c>
      <c r="F32" s="334">
        <v>20004.900000000001</v>
      </c>
      <c r="G32" s="334">
        <v>2577.17614</v>
      </c>
      <c r="H32" s="334">
        <v>2715.1142100000002</v>
      </c>
      <c r="I32" s="334">
        <v>-2288.0295999999998</v>
      </c>
      <c r="J32" s="334">
        <v>785.56385999999998</v>
      </c>
      <c r="K32" s="505">
        <v>27.5945</v>
      </c>
      <c r="L32" s="506"/>
      <c r="M32" s="505">
        <v>12.6813</v>
      </c>
      <c r="N32" s="506"/>
      <c r="O32" s="505">
        <v>-11.2585</v>
      </c>
      <c r="P32" s="507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16" ht="16" customHeight="1" x14ac:dyDescent="0.2">
      <c r="B33" s="309"/>
      <c r="C33" s="309"/>
      <c r="D33" s="309"/>
      <c r="E33" s="309"/>
      <c r="F33" s="309"/>
      <c r="G33" s="309"/>
      <c r="H33" s="309"/>
      <c r="I33" s="309"/>
      <c r="J33" s="309"/>
      <c r="K33" s="310"/>
      <c r="L33" s="310"/>
      <c r="M33" s="310"/>
      <c r="N33" s="310"/>
      <c r="O33" s="310"/>
      <c r="P33" s="310"/>
    </row>
    <row r="34" spans="1:16" ht="16" customHeight="1" x14ac:dyDescent="0.2">
      <c r="B34" s="311" t="s">
        <v>506</v>
      </c>
      <c r="C34" s="312"/>
      <c r="D34" s="312"/>
      <c r="E34" s="306">
        <v>61361</v>
      </c>
      <c r="F34" s="306">
        <v>54605.0046</v>
      </c>
      <c r="G34" s="306">
        <v>14486</v>
      </c>
      <c r="H34" s="306">
        <v>13894.130499999999</v>
      </c>
      <c r="I34" s="306">
        <v>-1930.125</v>
      </c>
      <c r="J34" s="306">
        <v>7216</v>
      </c>
      <c r="K34" s="508">
        <v>30.309100000000001</v>
      </c>
      <c r="L34" s="432"/>
      <c r="M34" s="508">
        <v>23.607800000000001</v>
      </c>
      <c r="N34" s="432"/>
      <c r="O34" s="508">
        <v>-3.1455000000000002</v>
      </c>
      <c r="P34" s="509"/>
    </row>
    <row r="35" spans="1:16" ht="16" customHeight="1" x14ac:dyDescent="0.2">
      <c r="B35" s="309"/>
      <c r="C35" s="309"/>
      <c r="D35" s="309"/>
      <c r="E35" s="309"/>
      <c r="F35" s="309"/>
      <c r="G35" s="309"/>
      <c r="H35" s="309"/>
      <c r="I35" s="309"/>
      <c r="J35" s="309"/>
      <c r="K35" s="310"/>
      <c r="L35" s="310"/>
      <c r="M35" s="310"/>
      <c r="N35" s="310"/>
      <c r="O35" s="310"/>
      <c r="P35" s="310"/>
    </row>
    <row r="36" spans="1:16" ht="16" customHeight="1" x14ac:dyDescent="0.2">
      <c r="B36" s="494" t="s">
        <v>240</v>
      </c>
      <c r="C36" s="495"/>
      <c r="D36" s="496"/>
      <c r="E36" s="329">
        <f t="shared" ref="E36:P36" si="15">MIN(E28:E34)</f>
        <v>4976.8999999999996</v>
      </c>
      <c r="F36" s="329">
        <f t="shared" si="15"/>
        <v>5188.0662000000002</v>
      </c>
      <c r="G36" s="329">
        <f t="shared" si="15"/>
        <v>645.4</v>
      </c>
      <c r="H36" s="329">
        <f t="shared" si="15"/>
        <v>731.10709999999995</v>
      </c>
      <c r="I36" s="329">
        <f t="shared" si="15"/>
        <v>-2997.125</v>
      </c>
      <c r="J36" s="329">
        <f t="shared" si="15"/>
        <v>171.05</v>
      </c>
      <c r="K36" s="501">
        <f t="shared" si="15"/>
        <v>21.983499999999999</v>
      </c>
      <c r="L36" s="496">
        <f t="shared" si="15"/>
        <v>0</v>
      </c>
      <c r="M36" s="501">
        <f t="shared" si="15"/>
        <v>12.6813</v>
      </c>
      <c r="N36" s="496">
        <f t="shared" si="15"/>
        <v>0</v>
      </c>
      <c r="O36" s="501">
        <f t="shared" si="15"/>
        <v>-12.117900000000001</v>
      </c>
      <c r="P36" s="504">
        <f t="shared" si="15"/>
        <v>0</v>
      </c>
    </row>
    <row r="37" spans="1:16" ht="16" customHeight="1" x14ac:dyDescent="0.2">
      <c r="B37" s="510" t="s">
        <v>884</v>
      </c>
      <c r="C37" s="511"/>
      <c r="D37" s="500"/>
      <c r="E37" s="324">
        <f>_xlfn.PERCENTILE.INC(E28:E34,0.25)</f>
        <v>15713.1559275</v>
      </c>
      <c r="F37" s="324">
        <f t="shared" ref="F37:P37" si="16">_xlfn.PERCENTILE.INC(F28:F34,0.25)</f>
        <v>16020.6741</v>
      </c>
      <c r="G37" s="324">
        <f t="shared" si="16"/>
        <v>2110.0190349999998</v>
      </c>
      <c r="H37" s="324">
        <f t="shared" si="16"/>
        <v>2190.0285524999999</v>
      </c>
      <c r="I37" s="324">
        <f t="shared" si="16"/>
        <v>-2198.5534499999999</v>
      </c>
      <c r="J37" s="324">
        <f t="shared" si="16"/>
        <v>501.34096499999998</v>
      </c>
      <c r="K37" s="499">
        <f t="shared" si="16"/>
        <v>23.666874999999997</v>
      </c>
      <c r="L37" s="500" t="e">
        <f t="shared" si="16"/>
        <v>#NUM!</v>
      </c>
      <c r="M37" s="499">
        <f t="shared" si="16"/>
        <v>13.163625</v>
      </c>
      <c r="N37" s="500" t="e">
        <f t="shared" si="16"/>
        <v>#NUM!</v>
      </c>
      <c r="O37" s="499">
        <f t="shared" si="16"/>
        <v>-9.2302499999999998</v>
      </c>
      <c r="P37" s="503" t="e">
        <f t="shared" si="16"/>
        <v>#NUM!</v>
      </c>
    </row>
    <row r="38" spans="1:16" ht="16" customHeight="1" x14ac:dyDescent="0.2">
      <c r="B38" s="510" t="s">
        <v>241</v>
      </c>
      <c r="C38" s="511"/>
      <c r="D38" s="500"/>
      <c r="E38" s="324">
        <f t="shared" ref="E38:P38" si="17">AVERAGE(E28:E34)</f>
        <v>31723.520618333332</v>
      </c>
      <c r="F38" s="324">
        <f t="shared" si="17"/>
        <v>31423.943599999999</v>
      </c>
      <c r="G38" s="324">
        <f t="shared" si="17"/>
        <v>6318.4793566666667</v>
      </c>
      <c r="H38" s="324">
        <f t="shared" si="17"/>
        <v>6235.7409349999989</v>
      </c>
      <c r="I38" s="324">
        <f t="shared" si="17"/>
        <v>385.50548333333336</v>
      </c>
      <c r="J38" s="324">
        <f t="shared" si="17"/>
        <v>3595.7856433333332</v>
      </c>
      <c r="K38" s="499">
        <f t="shared" si="17"/>
        <v>26.254399999999993</v>
      </c>
      <c r="L38" s="500" t="e">
        <f t="shared" si="17"/>
        <v>#DIV/0!</v>
      </c>
      <c r="M38" s="499">
        <f t="shared" si="17"/>
        <v>16.619200000000003</v>
      </c>
      <c r="N38" s="500" t="e">
        <f t="shared" si="17"/>
        <v>#DIV/0!</v>
      </c>
      <c r="O38" s="499">
        <f t="shared" si="17"/>
        <v>-0.90386666666666693</v>
      </c>
      <c r="P38" s="503" t="e">
        <f t="shared" si="17"/>
        <v>#DIV/0!</v>
      </c>
    </row>
    <row r="39" spans="1:16" ht="16" customHeight="1" x14ac:dyDescent="0.2">
      <c r="B39" s="510" t="s">
        <v>242</v>
      </c>
      <c r="C39" s="511"/>
      <c r="D39" s="500"/>
      <c r="E39" s="324">
        <f t="shared" ref="E39:P39" si="18">MEDIAN(E28:E34)</f>
        <v>22527.761855000001</v>
      </c>
      <c r="F39" s="324">
        <f t="shared" si="18"/>
        <v>23064.605300000003</v>
      </c>
      <c r="G39" s="324">
        <f t="shared" si="18"/>
        <v>2989.0880699999998</v>
      </c>
      <c r="H39" s="324">
        <f t="shared" si="18"/>
        <v>3009.7071050000004</v>
      </c>
      <c r="I39" s="324">
        <f t="shared" si="18"/>
        <v>-862.36249999999995</v>
      </c>
      <c r="J39" s="324">
        <f t="shared" si="18"/>
        <v>1230.7819300000001</v>
      </c>
      <c r="K39" s="499">
        <f t="shared" si="18"/>
        <v>26.28285</v>
      </c>
      <c r="L39" s="500" t="e">
        <f t="shared" si="18"/>
        <v>#NUM!</v>
      </c>
      <c r="M39" s="499">
        <f t="shared" si="18"/>
        <v>13.768000000000001</v>
      </c>
      <c r="N39" s="500" t="e">
        <f t="shared" si="18"/>
        <v>#NUM!</v>
      </c>
      <c r="O39" s="499">
        <f t="shared" si="18"/>
        <v>7.749999999999968E-2</v>
      </c>
      <c r="P39" s="503" t="e">
        <f t="shared" si="18"/>
        <v>#NUM!</v>
      </c>
    </row>
    <row r="40" spans="1:16" ht="16" customHeight="1" x14ac:dyDescent="0.2">
      <c r="B40" s="510" t="s">
        <v>885</v>
      </c>
      <c r="C40" s="511"/>
      <c r="D40" s="500"/>
      <c r="E40" s="324">
        <f>_xlfn.PERCENTILE.INC(E28:E34,0.75)</f>
        <v>52204</v>
      </c>
      <c r="F40" s="324">
        <f t="shared" ref="F40:P40" si="19">_xlfn.PERCENTILE.INC(F28:F34,0.75)</f>
        <v>47484.831099999996</v>
      </c>
      <c r="G40" s="324">
        <f t="shared" si="19"/>
        <v>11714.75</v>
      </c>
      <c r="H40" s="324">
        <f t="shared" si="19"/>
        <v>11246.672875</v>
      </c>
      <c r="I40" s="324">
        <f t="shared" si="19"/>
        <v>402.28437500000007</v>
      </c>
      <c r="J40" s="324">
        <f t="shared" si="19"/>
        <v>5831</v>
      </c>
      <c r="K40" s="499">
        <f t="shared" si="19"/>
        <v>28.975625000000001</v>
      </c>
      <c r="L40" s="500" t="e">
        <f t="shared" si="19"/>
        <v>#NUM!</v>
      </c>
      <c r="M40" s="499">
        <f t="shared" si="19"/>
        <v>20.63795</v>
      </c>
      <c r="N40" s="500" t="e">
        <f t="shared" si="19"/>
        <v>#NUM!</v>
      </c>
      <c r="O40" s="499">
        <f t="shared" si="19"/>
        <v>3.9203749999999999</v>
      </c>
      <c r="P40" s="503" t="e">
        <f t="shared" si="19"/>
        <v>#NUM!</v>
      </c>
    </row>
    <row r="41" spans="1:16" ht="16" customHeight="1" x14ac:dyDescent="0.2">
      <c r="B41" s="512" t="s">
        <v>243</v>
      </c>
      <c r="C41" s="513"/>
      <c r="D41" s="506"/>
      <c r="E41" s="334">
        <f t="shared" ref="E41:P41" si="20">MAX(E28:E34)</f>
        <v>64771</v>
      </c>
      <c r="F41" s="334">
        <f t="shared" si="20"/>
        <v>67928.781400000007</v>
      </c>
      <c r="G41" s="334">
        <f t="shared" si="20"/>
        <v>14847</v>
      </c>
      <c r="H41" s="334">
        <f t="shared" si="20"/>
        <v>14754.793799999999</v>
      </c>
      <c r="I41" s="334">
        <f t="shared" si="20"/>
        <v>8855</v>
      </c>
      <c r="J41" s="334">
        <f t="shared" si="20"/>
        <v>11319.5</v>
      </c>
      <c r="K41" s="505">
        <f t="shared" si="20"/>
        <v>30.309100000000001</v>
      </c>
      <c r="L41" s="506">
        <f t="shared" si="20"/>
        <v>0</v>
      </c>
      <c r="M41" s="505">
        <f t="shared" si="20"/>
        <v>23.607800000000001</v>
      </c>
      <c r="N41" s="506">
        <f t="shared" si="20"/>
        <v>0</v>
      </c>
      <c r="O41" s="505">
        <f t="shared" si="20"/>
        <v>13.671200000000001</v>
      </c>
      <c r="P41" s="507">
        <f t="shared" si="20"/>
        <v>0</v>
      </c>
    </row>
    <row r="43" spans="1:16" ht="16" customHeight="1" x14ac:dyDescent="0.2">
      <c r="B43" s="430" t="s">
        <v>507</v>
      </c>
      <c r="C43" s="431"/>
      <c r="D43" s="431"/>
      <c r="E43" s="431"/>
      <c r="F43" s="431"/>
      <c r="G43" s="432"/>
      <c r="H43" s="313"/>
      <c r="I43" s="313"/>
      <c r="J43" s="313"/>
      <c r="K43" s="313"/>
      <c r="L43" s="313"/>
      <c r="M43" s="313"/>
      <c r="N43" s="313"/>
      <c r="O43" s="313"/>
      <c r="P43" s="314"/>
    </row>
    <row r="45" spans="1:16" ht="16" customHeight="1" x14ac:dyDescent="0.2">
      <c r="B45" s="430" t="s">
        <v>248</v>
      </c>
      <c r="C45" s="446"/>
      <c r="D45" s="516"/>
      <c r="H45" s="430" t="s">
        <v>249</v>
      </c>
      <c r="I45" s="431"/>
      <c r="J45" s="509"/>
      <c r="N45" s="430" t="s">
        <v>250</v>
      </c>
      <c r="O45" s="431"/>
      <c r="P45" s="509"/>
    </row>
    <row r="46" spans="1:16" ht="16" customHeight="1" x14ac:dyDescent="0.2">
      <c r="B46" s="451" t="s">
        <v>251</v>
      </c>
      <c r="C46" s="452"/>
      <c r="D46" s="315">
        <f>M20</f>
        <v>6.8813853766254356</v>
      </c>
      <c r="H46" s="451" t="str">
        <f t="shared" ref="H46:H54" si="21">B46</f>
        <v>Implied Multiple</v>
      </c>
      <c r="I46" s="452"/>
      <c r="J46" s="315">
        <f>M22</f>
        <v>11.187366391344717</v>
      </c>
      <c r="N46" s="451" t="str">
        <f t="shared" ref="N46:N54" si="22">B46</f>
        <v>Implied Multiple</v>
      </c>
      <c r="O46" s="452"/>
      <c r="P46" s="315">
        <f>M23</f>
        <v>11.550757085161454</v>
      </c>
    </row>
    <row r="47" spans="1:16" ht="16" customHeight="1" x14ac:dyDescent="0.2">
      <c r="A47" s="61"/>
      <c r="B47" s="517" t="s">
        <v>252</v>
      </c>
      <c r="C47" s="429"/>
      <c r="D47" s="316">
        <f>H34</f>
        <v>13894.130499999999</v>
      </c>
      <c r="H47" s="517" t="str">
        <f t="shared" si="21"/>
        <v>NTM EBITDA</v>
      </c>
      <c r="I47" s="429"/>
      <c r="J47" s="316">
        <f>D47</f>
        <v>13894.130499999999</v>
      </c>
      <c r="N47" s="517" t="str">
        <f t="shared" si="22"/>
        <v>NTM EBITDA</v>
      </c>
      <c r="O47" s="429"/>
      <c r="P47" s="316">
        <f>D47</f>
        <v>13894.130499999999</v>
      </c>
    </row>
    <row r="48" spans="1:16" ht="16" customHeight="1" x14ac:dyDescent="0.2">
      <c r="B48" s="517" t="s">
        <v>253</v>
      </c>
      <c r="C48" s="429"/>
      <c r="D48" s="316">
        <f>+D46*D47</f>
        <v>95610.866443625448</v>
      </c>
      <c r="H48" s="517" t="str">
        <f t="shared" si="21"/>
        <v>Enterprise Value</v>
      </c>
      <c r="I48" s="429"/>
      <c r="J48" s="316">
        <f>J47*J46</f>
        <v>155438.72859265757</v>
      </c>
      <c r="N48" s="517" t="str">
        <f t="shared" si="22"/>
        <v>Enterprise Value</v>
      </c>
      <c r="O48" s="429"/>
      <c r="P48" s="316">
        <f>P47*P46</f>
        <v>160487.72631503284</v>
      </c>
    </row>
    <row r="49" spans="2:16" ht="16" customHeight="1" x14ac:dyDescent="0.2">
      <c r="B49" s="458" t="s">
        <v>254</v>
      </c>
      <c r="C49" s="429"/>
      <c r="D49" s="316">
        <v>-63037</v>
      </c>
      <c r="H49" s="458" t="str">
        <f t="shared" si="21"/>
        <v xml:space="preserve">     Less: Debt</v>
      </c>
      <c r="I49" s="429"/>
      <c r="J49" s="316">
        <f t="shared" ref="J49:J50" si="23">D49</f>
        <v>-63037</v>
      </c>
      <c r="N49" s="458" t="str">
        <f t="shared" si="22"/>
        <v xml:space="preserve">     Less: Debt</v>
      </c>
      <c r="O49" s="429"/>
      <c r="P49" s="316">
        <f t="shared" ref="P49:P50" si="24">D49</f>
        <v>-63037</v>
      </c>
    </row>
    <row r="50" spans="2:16" ht="16" customHeight="1" x14ac:dyDescent="0.2">
      <c r="B50" s="459" t="s">
        <v>255</v>
      </c>
      <c r="C50" s="454"/>
      <c r="D50" s="317">
        <v>5134</v>
      </c>
      <c r="H50" s="459" t="str">
        <f t="shared" si="21"/>
        <v xml:space="preserve">     Plus: Cash</v>
      </c>
      <c r="I50" s="454"/>
      <c r="J50" s="317">
        <f t="shared" si="23"/>
        <v>5134</v>
      </c>
      <c r="N50" s="459" t="str">
        <f t="shared" si="22"/>
        <v xml:space="preserve">     Plus: Cash</v>
      </c>
      <c r="O50" s="454"/>
      <c r="P50" s="317">
        <f t="shared" si="24"/>
        <v>5134</v>
      </c>
    </row>
    <row r="51" spans="2:16" ht="16" customHeight="1" x14ac:dyDescent="0.2">
      <c r="B51" s="451" t="s">
        <v>256</v>
      </c>
      <c r="C51" s="452"/>
      <c r="D51" s="316">
        <f>SUM(D48:D50)</f>
        <v>37707.866443625448</v>
      </c>
      <c r="H51" s="451" t="str">
        <f t="shared" si="21"/>
        <v>Equity Value</v>
      </c>
      <c r="I51" s="452"/>
      <c r="J51" s="316">
        <f>SUM(J48:J50)</f>
        <v>97535.728592657571</v>
      </c>
      <c r="N51" s="451" t="str">
        <f t="shared" si="22"/>
        <v>Equity Value</v>
      </c>
      <c r="O51" s="452"/>
      <c r="P51" s="316">
        <f>SUM(P48:P50)</f>
        <v>102584.72631503284</v>
      </c>
    </row>
    <row r="52" spans="2:16" ht="16" customHeight="1" x14ac:dyDescent="0.2">
      <c r="B52" s="459" t="s">
        <v>257</v>
      </c>
      <c r="C52" s="454"/>
      <c r="D52" s="318">
        <v>297.5</v>
      </c>
      <c r="H52" s="459" t="str">
        <f t="shared" si="21"/>
        <v>Diluted Shares Outstanding</v>
      </c>
      <c r="I52" s="454"/>
      <c r="J52" s="318">
        <f>D52</f>
        <v>297.5</v>
      </c>
      <c r="N52" s="459" t="str">
        <f t="shared" si="22"/>
        <v>Diluted Shares Outstanding</v>
      </c>
      <c r="O52" s="454"/>
      <c r="P52" s="318">
        <f>J52</f>
        <v>297.5</v>
      </c>
    </row>
    <row r="53" spans="2:16" ht="16" customHeight="1" x14ac:dyDescent="0.2">
      <c r="B53" s="514" t="s">
        <v>258</v>
      </c>
      <c r="C53" s="515"/>
      <c r="D53" s="319">
        <f>D51/D52</f>
        <v>126.74913090294268</v>
      </c>
      <c r="E53" s="61"/>
      <c r="F53" s="61"/>
      <c r="G53" s="61"/>
      <c r="H53" s="514" t="str">
        <f t="shared" si="21"/>
        <v>Implied Share Price</v>
      </c>
      <c r="I53" s="515"/>
      <c r="J53" s="319">
        <f>J51/J52</f>
        <v>327.85118854674812</v>
      </c>
      <c r="K53" s="61"/>
      <c r="L53" s="61"/>
      <c r="M53" s="61"/>
      <c r="N53" s="514" t="str">
        <f t="shared" si="22"/>
        <v>Implied Share Price</v>
      </c>
      <c r="O53" s="515"/>
      <c r="P53" s="319">
        <f>P51/P52</f>
        <v>344.82260946229525</v>
      </c>
    </row>
    <row r="54" spans="2:16" ht="16" customHeight="1" x14ac:dyDescent="0.2">
      <c r="B54" s="453" t="s">
        <v>259</v>
      </c>
      <c r="C54" s="454"/>
      <c r="D54" s="320">
        <f>D53/$C$7-1</f>
        <v>-0.66843902139023048</v>
      </c>
      <c r="H54" s="453" t="str">
        <f t="shared" si="21"/>
        <v>Upside / Downside</v>
      </c>
      <c r="I54" s="454"/>
      <c r="J54" s="320">
        <f>J53/$C$7-1</f>
        <v>-0.14237943772431683</v>
      </c>
      <c r="N54" s="453" t="str">
        <f t="shared" si="22"/>
        <v>Upside / Downside</v>
      </c>
      <c r="O54" s="454"/>
      <c r="P54" s="320">
        <f>P53/$C$7-1</f>
        <v>-9.7984175310517729E-2</v>
      </c>
    </row>
    <row r="58" spans="2:16" ht="16" customHeight="1" x14ac:dyDescent="0.2">
      <c r="F58" s="5"/>
      <c r="G58" s="5"/>
      <c r="H58" s="5"/>
      <c r="I58" s="5"/>
      <c r="J58" s="5"/>
      <c r="K58" s="5"/>
      <c r="L58" s="5"/>
      <c r="M58" s="5"/>
      <c r="N58" s="5"/>
    </row>
    <row r="62" spans="2:16" ht="16" customHeight="1" x14ac:dyDescent="0.2">
      <c r="O62" s="5"/>
      <c r="P62" s="5"/>
    </row>
    <row r="72" spans="17:19" ht="16" customHeight="1" x14ac:dyDescent="0.2">
      <c r="R72" s="5"/>
      <c r="S72" s="5"/>
    </row>
    <row r="74" spans="17:19" ht="16" customHeight="1" x14ac:dyDescent="0.2">
      <c r="Q74" s="5"/>
    </row>
  </sheetData>
  <mergeCells count="100">
    <mergeCell ref="B43:G43"/>
    <mergeCell ref="N49:O49"/>
    <mergeCell ref="N50:O50"/>
    <mergeCell ref="H45:J45"/>
    <mergeCell ref="N45:P45"/>
    <mergeCell ref="H46:I46"/>
    <mergeCell ref="N46:O46"/>
    <mergeCell ref="H47:I47"/>
    <mergeCell ref="N47:O47"/>
    <mergeCell ref="K40:L40"/>
    <mergeCell ref="M40:N40"/>
    <mergeCell ref="O40:P40"/>
    <mergeCell ref="K41:L41"/>
    <mergeCell ref="M41:N41"/>
    <mergeCell ref="O41:P41"/>
    <mergeCell ref="O29:P29"/>
    <mergeCell ref="K30:L30"/>
    <mergeCell ref="M30:N30"/>
    <mergeCell ref="O30:P30"/>
    <mergeCell ref="K31:L31"/>
    <mergeCell ref="M31:N31"/>
    <mergeCell ref="O31:P31"/>
    <mergeCell ref="B23:D23"/>
    <mergeCell ref="B24:D24"/>
    <mergeCell ref="B9:D9"/>
    <mergeCell ref="B11:D11"/>
    <mergeCell ref="B12:D12"/>
    <mergeCell ref="B13:D13"/>
    <mergeCell ref="B14:D14"/>
    <mergeCell ref="B15:D15"/>
    <mergeCell ref="B17:D17"/>
    <mergeCell ref="B19:D19"/>
    <mergeCell ref="B20:D20"/>
    <mergeCell ref="B21:D21"/>
    <mergeCell ref="B22:D22"/>
    <mergeCell ref="B4:E4"/>
    <mergeCell ref="H9:I9"/>
    <mergeCell ref="J9:K9"/>
    <mergeCell ref="L9:M9"/>
    <mergeCell ref="N9:O9"/>
    <mergeCell ref="H54:I54"/>
    <mergeCell ref="N54:O54"/>
    <mergeCell ref="H48:I48"/>
    <mergeCell ref="H49:I49"/>
    <mergeCell ref="H50:I50"/>
    <mergeCell ref="H51:I51"/>
    <mergeCell ref="N51:O51"/>
    <mergeCell ref="H52:I52"/>
    <mergeCell ref="H53:I53"/>
    <mergeCell ref="N48:O48"/>
    <mergeCell ref="N52:O52"/>
    <mergeCell ref="N53:O53"/>
    <mergeCell ref="B52:C52"/>
    <mergeCell ref="B53:C53"/>
    <mergeCell ref="B54:C54"/>
    <mergeCell ref="B45:D45"/>
    <mergeCell ref="B46:C46"/>
    <mergeCell ref="B47:C47"/>
    <mergeCell ref="B48:C48"/>
    <mergeCell ref="B49:C49"/>
    <mergeCell ref="B50:C50"/>
    <mergeCell ref="B51:C51"/>
    <mergeCell ref="B37:D37"/>
    <mergeCell ref="B38:D38"/>
    <mergeCell ref="B39:D39"/>
    <mergeCell ref="B40:D40"/>
    <mergeCell ref="B41:D41"/>
    <mergeCell ref="M39:N39"/>
    <mergeCell ref="O39:P39"/>
    <mergeCell ref="K37:L37"/>
    <mergeCell ref="M37:N37"/>
    <mergeCell ref="O37:P37"/>
    <mergeCell ref="K38:L38"/>
    <mergeCell ref="M38:N38"/>
    <mergeCell ref="O38:P38"/>
    <mergeCell ref="K39:L39"/>
    <mergeCell ref="O36:P36"/>
    <mergeCell ref="K32:L32"/>
    <mergeCell ref="M32:N32"/>
    <mergeCell ref="O32:P32"/>
    <mergeCell ref="K34:L34"/>
    <mergeCell ref="M34:N34"/>
    <mergeCell ref="O34:P34"/>
    <mergeCell ref="K36:L36"/>
    <mergeCell ref="O27:P27"/>
    <mergeCell ref="K27:L27"/>
    <mergeCell ref="K28:L28"/>
    <mergeCell ref="M28:N28"/>
    <mergeCell ref="O28:P28"/>
    <mergeCell ref="B28:D28"/>
    <mergeCell ref="B36:D36"/>
    <mergeCell ref="M27:N27"/>
    <mergeCell ref="K29:L29"/>
    <mergeCell ref="M29:N29"/>
    <mergeCell ref="M36:N36"/>
    <mergeCell ref="B26:D26"/>
    <mergeCell ref="E26:F26"/>
    <mergeCell ref="G26:H26"/>
    <mergeCell ref="I26:J26"/>
    <mergeCell ref="K26:P26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A1000"/>
  <sheetViews>
    <sheetView showGridLines="0" workbookViewId="0"/>
  </sheetViews>
  <sheetFormatPr baseColWidth="10" defaultColWidth="11.1640625" defaultRowHeight="15" customHeight="1" x14ac:dyDescent="0.2"/>
  <cols>
    <col min="1" max="1" width="3.1640625" customWidth="1"/>
    <col min="2" max="26" width="8.83203125" customWidth="1"/>
  </cols>
  <sheetData>
    <row r="1" ht="15.75" customHeight="1" x14ac:dyDescent="0.2"/>
    <row r="2" ht="15.75" customHeight="1" x14ac:dyDescent="0.2"/>
    <row r="3" ht="15.75" customHeight="1" x14ac:dyDescent="0.2"/>
    <row r="4" ht="15.75" customHeight="1" x14ac:dyDescent="0.2"/>
    <row r="5" ht="15.75" customHeight="1" x14ac:dyDescent="0.2"/>
    <row r="6" ht="15.75" customHeight="1" x14ac:dyDescent="0.2"/>
    <row r="7" ht="15.75" customHeight="1" x14ac:dyDescent="0.2"/>
    <row r="8" ht="15.75" customHeight="1" x14ac:dyDescent="0.2"/>
    <row r="9" ht="15.75" customHeight="1" x14ac:dyDescent="0.2"/>
    <row r="10" ht="15.75" customHeight="1" x14ac:dyDescent="0.2"/>
    <row r="11" ht="15.75" customHeight="1" x14ac:dyDescent="0.2"/>
    <row r="12" ht="15.75" customHeight="1" x14ac:dyDescent="0.2"/>
    <row r="13" ht="15.75" customHeight="1" x14ac:dyDescent="0.2"/>
    <row r="14" ht="15.75" customHeight="1" x14ac:dyDescent="0.2"/>
    <row r="15" ht="15.75" customHeight="1" x14ac:dyDescent="0.2"/>
    <row r="1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459130"/>
  </sheetPr>
  <dimension ref="A1:AA1000"/>
  <sheetViews>
    <sheetView showGridLines="0" topLeftCell="A10" workbookViewId="0">
      <selection activeCell="R38" sqref="R38"/>
    </sheetView>
  </sheetViews>
  <sheetFormatPr baseColWidth="10" defaultColWidth="11.1640625" defaultRowHeight="15" customHeight="1" x14ac:dyDescent="0.2"/>
  <cols>
    <col min="1" max="1" width="5.83203125" style="18" customWidth="1"/>
    <col min="2" max="14" width="12.6640625" style="18" customWidth="1"/>
    <col min="15" max="15" width="3.1640625" style="18" customWidth="1"/>
    <col min="16" max="27" width="12.6640625" style="18" customWidth="1"/>
    <col min="28" max="16384" width="11.1640625" style="18"/>
  </cols>
  <sheetData>
    <row r="1" spans="1:27" ht="15.75" customHeight="1" x14ac:dyDescent="0.2"/>
    <row r="2" spans="1:27" ht="15.75" customHeight="1" x14ac:dyDescent="0.2">
      <c r="B2" s="528" t="s">
        <v>260</v>
      </c>
      <c r="C2" s="429"/>
      <c r="D2" s="429"/>
      <c r="E2" s="429"/>
      <c r="F2" s="429"/>
    </row>
    <row r="3" spans="1:27" ht="15.75" customHeight="1" x14ac:dyDescent="0.2">
      <c r="B3" s="454"/>
      <c r="C3" s="454"/>
      <c r="D3" s="454"/>
      <c r="E3" s="454"/>
      <c r="F3" s="454"/>
      <c r="G3" s="398">
        <f ca="1">TODAY()+20</f>
        <v>45250</v>
      </c>
    </row>
    <row r="4" spans="1:27" ht="15.75" customHeight="1" x14ac:dyDescent="0.2">
      <c r="B4" s="529" t="s">
        <v>103</v>
      </c>
      <c r="C4" s="530"/>
      <c r="D4" s="530"/>
      <c r="E4" s="531"/>
      <c r="F4" s="151">
        <f ca="1">DE_IS!K4</f>
        <v>2023</v>
      </c>
      <c r="G4" s="151">
        <f ca="1">DE_IS!L4</f>
        <v>2024</v>
      </c>
      <c r="H4" s="151">
        <f ca="1">DE_IS!M4</f>
        <v>2025</v>
      </c>
      <c r="I4" s="151">
        <f ca="1">DE_IS!N4</f>
        <v>2026</v>
      </c>
      <c r="J4" s="151">
        <f ca="1">DE_IS!O4</f>
        <v>2027</v>
      </c>
      <c r="L4" s="430" t="s">
        <v>261</v>
      </c>
      <c r="M4" s="446"/>
      <c r="N4" s="516"/>
      <c r="P4" s="430" t="s">
        <v>262</v>
      </c>
      <c r="Q4" s="431"/>
      <c r="R4" s="509"/>
      <c r="W4" s="532" t="s">
        <v>263</v>
      </c>
      <c r="X4" s="429"/>
      <c r="Y4" s="429"/>
      <c r="Z4" s="429"/>
      <c r="AA4" s="429"/>
    </row>
    <row r="5" spans="1:27" ht="15.75" customHeight="1" x14ac:dyDescent="0.2">
      <c r="B5" s="455" t="s">
        <v>304</v>
      </c>
      <c r="C5" s="452"/>
      <c r="D5" s="452"/>
      <c r="E5" s="452"/>
      <c r="L5" s="488" t="s">
        <v>264</v>
      </c>
      <c r="M5" s="452"/>
      <c r="N5" s="152">
        <f>F20</f>
        <v>8.6035146363333176E-2</v>
      </c>
      <c r="P5" s="488" t="s">
        <v>264</v>
      </c>
      <c r="Q5" s="452"/>
      <c r="R5" s="152">
        <f>J20</f>
        <v>8.6035146363333176E-2</v>
      </c>
      <c r="V5" s="153">
        <f ca="1">DCF!N32</f>
        <v>286.14714325154802</v>
      </c>
      <c r="W5" s="154">
        <f>12.21635-2</f>
        <v>10.21635</v>
      </c>
      <c r="X5" s="154">
        <f>12.21635-1</f>
        <v>11.21635</v>
      </c>
      <c r="Y5" s="154">
        <f>12.21635</f>
        <v>12.21635</v>
      </c>
      <c r="Z5" s="154">
        <f>12.21635+1</f>
        <v>13.21635</v>
      </c>
      <c r="AA5" s="154">
        <f>12.21635+2</f>
        <v>14.21635</v>
      </c>
    </row>
    <row r="6" spans="1:27" ht="15.75" customHeight="1" x14ac:dyDescent="0.2">
      <c r="B6" s="429"/>
      <c r="C6" s="429"/>
      <c r="D6" s="429"/>
      <c r="E6" s="429"/>
      <c r="L6" s="459" t="s">
        <v>265</v>
      </c>
      <c r="M6" s="454"/>
      <c r="N6" s="155">
        <f ca="1">-SUM(F14:J14)/SUM(F12:J12)</f>
        <v>0.2196452110512315</v>
      </c>
      <c r="P6" s="459" t="s">
        <v>265</v>
      </c>
      <c r="Q6" s="454"/>
      <c r="R6" s="155">
        <f ca="1">N6</f>
        <v>0.2196452110512315</v>
      </c>
      <c r="V6" s="156">
        <f>8.00434376338266%-0.02</f>
        <v>6.0043437633826607E-2</v>
      </c>
      <c r="W6" s="157">
        <v>103.53173059301652</v>
      </c>
      <c r="X6" s="158">
        <v>112.81589605796316</v>
      </c>
      <c r="Y6" s="158">
        <v>122.10006152290981</v>
      </c>
      <c r="Z6" s="158">
        <v>131.38422698785652</v>
      </c>
      <c r="AA6" s="159">
        <v>140.66839245280315</v>
      </c>
    </row>
    <row r="7" spans="1:27" ht="15.75" customHeight="1" x14ac:dyDescent="0.2">
      <c r="B7" s="434" t="s">
        <v>4</v>
      </c>
      <c r="C7" s="435"/>
      <c r="D7" s="435"/>
      <c r="E7" s="436"/>
      <c r="F7" s="26">
        <f ca="1">DE_IS!K7</f>
        <v>60709.729999999996</v>
      </c>
      <c r="G7" s="26">
        <f ca="1">DE_IS!L7</f>
        <v>59841.408000000003</v>
      </c>
      <c r="H7" s="26">
        <f ca="1">DE_IS!M7</f>
        <v>58912.340219999998</v>
      </c>
      <c r="I7" s="26">
        <f ca="1">DE_IS!N7</f>
        <v>64364.778916600008</v>
      </c>
      <c r="J7" s="26">
        <f ca="1">DE_IS!O7</f>
        <v>70828.270682315007</v>
      </c>
      <c r="U7" s="24" t="s">
        <v>266</v>
      </c>
      <c r="V7" s="156">
        <f>8.00434376338266%-0.01</f>
        <v>7.0043437633826616E-2</v>
      </c>
      <c r="W7" s="160">
        <v>99.191426684394074</v>
      </c>
      <c r="X7" s="161">
        <v>108.091488324892</v>
      </c>
      <c r="Y7" s="162">
        <v>116.99154996538991</v>
      </c>
      <c r="Z7" s="163">
        <v>125.89161160588783</v>
      </c>
      <c r="AA7" s="164">
        <v>134.79167324638576</v>
      </c>
    </row>
    <row r="8" spans="1:27" ht="15.75" customHeight="1" x14ac:dyDescent="0.2">
      <c r="B8" s="429" t="s">
        <v>188</v>
      </c>
      <c r="C8" s="429"/>
      <c r="D8" s="429"/>
      <c r="E8" s="429"/>
      <c r="F8" s="25">
        <f ca="1">SUM(DE_IS!K14,DE_IS!K11:K12,DE_IS!K8)</f>
        <v>-49815.652328252756</v>
      </c>
      <c r="G8" s="25">
        <f ca="1">SUM(DE_IS!L14,DE_IS!L11:L12,DE_IS!L8)</f>
        <v>-50299.974818058334</v>
      </c>
      <c r="H8" s="25">
        <f ca="1">SUM(DE_IS!M14,DE_IS!M11:M12,DE_IS!M8)</f>
        <v>-49813.604260039872</v>
      </c>
      <c r="I8" s="25">
        <f ca="1">SUM(DE_IS!N14,DE_IS!N11:N12,DE_IS!N8)</f>
        <v>-54102.115355889888</v>
      </c>
      <c r="J8" s="25">
        <f ca="1">SUM(DE_IS!O14,DE_IS!O11:O12,DE_IS!O8)</f>
        <v>-59180.89217599776</v>
      </c>
      <c r="L8" s="430" t="s">
        <v>267</v>
      </c>
      <c r="M8" s="431"/>
      <c r="N8" s="509"/>
      <c r="P8" s="430" t="s">
        <v>267</v>
      </c>
      <c r="Q8" s="431"/>
      <c r="R8" s="509"/>
      <c r="V8" s="156">
        <f>8.00434376338266%</f>
        <v>8.0043437633826611E-2</v>
      </c>
      <c r="W8" s="160">
        <v>95.064195316142545</v>
      </c>
      <c r="X8" s="165">
        <v>103.59939820245339</v>
      </c>
      <c r="Y8" s="166">
        <v>112.13460108876424</v>
      </c>
      <c r="Z8" s="167">
        <v>120.66980397507513</v>
      </c>
      <c r="AA8" s="164">
        <v>129.20500686138598</v>
      </c>
    </row>
    <row r="9" spans="1:27" ht="15.75" customHeight="1" x14ac:dyDescent="0.2">
      <c r="B9" s="434" t="s">
        <v>119</v>
      </c>
      <c r="C9" s="435"/>
      <c r="D9" s="435"/>
      <c r="E9" s="436"/>
      <c r="F9" s="26">
        <f t="shared" ref="F9:J9" ca="1" si="0">SUM(F7:F8)</f>
        <v>10894.07767174724</v>
      </c>
      <c r="G9" s="26">
        <f t="shared" ca="1" si="0"/>
        <v>9541.4331819416693</v>
      </c>
      <c r="H9" s="26">
        <f t="shared" ca="1" si="0"/>
        <v>9098.7359599601259</v>
      </c>
      <c r="I9" s="26">
        <f t="shared" ca="1" si="0"/>
        <v>10262.66356071012</v>
      </c>
      <c r="J9" s="26">
        <f t="shared" ca="1" si="0"/>
        <v>11647.378506317247</v>
      </c>
      <c r="L9" s="488" t="s">
        <v>489</v>
      </c>
      <c r="M9" s="452"/>
      <c r="N9" s="168">
        <f ca="1">J12</f>
        <v>7580.1462825214385</v>
      </c>
      <c r="P9" s="488" t="s">
        <v>268</v>
      </c>
      <c r="Q9" s="452"/>
      <c r="R9" s="168">
        <f ca="1">J19</f>
        <v>6884.4625149275307</v>
      </c>
      <c r="V9" s="156">
        <f>8.00434376338266%+0.01</f>
        <v>9.0043437633826606E-2</v>
      </c>
      <c r="W9" s="160">
        <v>91.137663588094043</v>
      </c>
      <c r="X9" s="169">
        <v>99.326123534752085</v>
      </c>
      <c r="Y9" s="170">
        <v>107.5145834814101</v>
      </c>
      <c r="Z9" s="171">
        <v>115.70304342806813</v>
      </c>
      <c r="AA9" s="164">
        <v>123.89150337472618</v>
      </c>
    </row>
    <row r="10" spans="1:27" ht="15.75" customHeight="1" x14ac:dyDescent="0.2">
      <c r="A10" s="19"/>
      <c r="B10" s="433" t="s">
        <v>120</v>
      </c>
      <c r="C10" s="429"/>
      <c r="D10" s="429"/>
      <c r="E10" s="429"/>
      <c r="F10" s="30">
        <f t="shared" ref="F10:J10" ca="1" si="1">F9/F7</f>
        <v>0.17944533226794521</v>
      </c>
      <c r="G10" s="30">
        <f t="shared" ca="1" si="1"/>
        <v>0.15944533226794511</v>
      </c>
      <c r="H10" s="30">
        <f t="shared" ca="1" si="1"/>
        <v>0.1544453322679451</v>
      </c>
      <c r="I10" s="30">
        <f t="shared" ca="1" si="1"/>
        <v>0.15944533226794516</v>
      </c>
      <c r="J10" s="30">
        <f t="shared" ca="1" si="1"/>
        <v>0.16444533226794511</v>
      </c>
      <c r="K10" s="19"/>
      <c r="L10" s="458" t="s">
        <v>269</v>
      </c>
      <c r="M10" s="429"/>
      <c r="N10" s="397">
        <v>15</v>
      </c>
      <c r="P10" s="458" t="s">
        <v>270</v>
      </c>
      <c r="Q10" s="429"/>
      <c r="R10" s="172">
        <v>2.5000000000000001E-2</v>
      </c>
      <c r="S10" s="19"/>
      <c r="V10" s="156">
        <f>8.00434376338266%+0.02</f>
        <v>0.10004343763382662</v>
      </c>
      <c r="W10" s="173">
        <v>87.400283519835412</v>
      </c>
      <c r="X10" s="174">
        <v>95.259062856111242</v>
      </c>
      <c r="Y10" s="174">
        <v>103.11784219238709</v>
      </c>
      <c r="Z10" s="174">
        <v>110.97662152866293</v>
      </c>
      <c r="AA10" s="175">
        <v>118.83540086493878</v>
      </c>
    </row>
    <row r="11" spans="1:27" ht="15.75" customHeight="1" x14ac:dyDescent="0.2">
      <c r="B11" s="429" t="s">
        <v>271</v>
      </c>
      <c r="C11" s="429"/>
      <c r="D11" s="429"/>
      <c r="E11" s="429"/>
      <c r="F11" s="25">
        <f ca="1">-DE_CF!K8</f>
        <v>-3971.8644682384943</v>
      </c>
      <c r="G11" s="25">
        <f ca="1">-DE_CF!L8</f>
        <v>-3795.3726811099818</v>
      </c>
      <c r="H11" s="25">
        <f ca="1">-DE_CF!M8</f>
        <v>-3618.6229421033199</v>
      </c>
      <c r="I11" s="25">
        <f ca="1">-DE_CF!N8</f>
        <v>-3824.8031787927707</v>
      </c>
      <c r="J11" s="25">
        <f ca="1">-DE_CF!O8</f>
        <v>-4067.2322237958087</v>
      </c>
      <c r="L11" s="524" t="s">
        <v>272</v>
      </c>
      <c r="M11" s="525"/>
      <c r="N11" s="176">
        <f ca="1">N10*N9</f>
        <v>113702.19423782158</v>
      </c>
      <c r="P11" s="524" t="s">
        <v>272</v>
      </c>
      <c r="Q11" s="525"/>
      <c r="R11" s="176">
        <f ca="1">+(R9*(1+R10)/(R5-R10))</f>
        <v>115614.92841835717</v>
      </c>
    </row>
    <row r="12" spans="1:27" ht="15.75" customHeight="1" x14ac:dyDescent="0.2">
      <c r="B12" s="434" t="s">
        <v>273</v>
      </c>
      <c r="C12" s="435"/>
      <c r="D12" s="435"/>
      <c r="E12" s="436"/>
      <c r="F12" s="26">
        <f t="shared" ref="F12:J12" ca="1" si="2">SUM(F11,F9)</f>
        <v>6922.2132035087452</v>
      </c>
      <c r="G12" s="26">
        <f t="shared" ca="1" si="2"/>
        <v>5746.060500831687</v>
      </c>
      <c r="H12" s="26">
        <f t="shared" ca="1" si="2"/>
        <v>5480.1130178568055</v>
      </c>
      <c r="I12" s="26">
        <f t="shared" ca="1" si="2"/>
        <v>6437.8603819173495</v>
      </c>
      <c r="J12" s="26">
        <f t="shared" ca="1" si="2"/>
        <v>7580.1462825214385</v>
      </c>
      <c r="L12" s="458"/>
      <c r="M12" s="429"/>
      <c r="N12" s="63"/>
      <c r="P12" s="458"/>
      <c r="Q12" s="429"/>
      <c r="R12" s="63"/>
      <c r="W12" s="532" t="s">
        <v>274</v>
      </c>
      <c r="X12" s="429"/>
      <c r="Y12" s="429"/>
      <c r="Z12" s="429"/>
      <c r="AA12" s="429"/>
    </row>
    <row r="13" spans="1:27" ht="15.75" customHeight="1" x14ac:dyDescent="0.2">
      <c r="B13" s="433" t="s">
        <v>120</v>
      </c>
      <c r="C13" s="429"/>
      <c r="D13" s="429"/>
      <c r="E13" s="429"/>
      <c r="F13" s="30">
        <f t="shared" ref="F13:J13" ca="1" si="3">F12/F7</f>
        <v>0.11402147898712028</v>
      </c>
      <c r="G13" s="30">
        <f t="shared" ca="1" si="3"/>
        <v>9.6021478987120198E-2</v>
      </c>
      <c r="H13" s="30">
        <f t="shared" ca="1" si="3"/>
        <v>9.3021478987120196E-2</v>
      </c>
      <c r="I13" s="30">
        <f t="shared" ca="1" si="3"/>
        <v>0.10002147898712027</v>
      </c>
      <c r="J13" s="30">
        <f t="shared" ca="1" si="3"/>
        <v>0.10702147898712022</v>
      </c>
      <c r="L13" s="458" t="s">
        <v>275</v>
      </c>
      <c r="M13" s="429"/>
      <c r="N13" s="177">
        <f>J22</f>
        <v>4.5</v>
      </c>
      <c r="P13" s="458" t="s">
        <v>275</v>
      </c>
      <c r="Q13" s="429"/>
      <c r="R13" s="177">
        <f>J22</f>
        <v>4.5</v>
      </c>
      <c r="V13" s="153">
        <f ca="1">R32</f>
        <v>290.45449324002936</v>
      </c>
      <c r="W13" s="178">
        <v>0.02</v>
      </c>
      <c r="X13" s="178">
        <v>0.03</v>
      </c>
      <c r="Y13" s="178">
        <v>0.04</v>
      </c>
      <c r="Z13" s="178">
        <v>0.05</v>
      </c>
      <c r="AA13" s="178">
        <v>0.06</v>
      </c>
    </row>
    <row r="14" spans="1:27" ht="15.75" customHeight="1" x14ac:dyDescent="0.2">
      <c r="B14" s="429" t="s">
        <v>276</v>
      </c>
      <c r="C14" s="429"/>
      <c r="D14" s="429"/>
      <c r="E14" s="429"/>
      <c r="F14" s="25">
        <f ca="1">-DE_IS!K22*DCF!F12</f>
        <v>-1520.4309800262999</v>
      </c>
      <c r="G14" s="25">
        <f ca="1">-DE_IS!L22*DCF!G12</f>
        <v>-1262.0946714183212</v>
      </c>
      <c r="H14" s="25">
        <f ca="1">-DE_IS!M22*DCF!H12</f>
        <v>-1203.6805803917596</v>
      </c>
      <c r="I14" s="25">
        <f ca="1">-DE_IS!N22*DCF!I12</f>
        <v>-1414.0452023045984</v>
      </c>
      <c r="J14" s="25">
        <f ca="1">-DE_IS!O22*DCF!J12</f>
        <v>-1664.9428300236295</v>
      </c>
      <c r="L14" s="458" t="s">
        <v>277</v>
      </c>
      <c r="M14" s="429"/>
      <c r="N14" s="179">
        <f>1/(1+J20)^N13</f>
        <v>0.68976720074212938</v>
      </c>
      <c r="P14" s="459" t="s">
        <v>277</v>
      </c>
      <c r="Q14" s="454"/>
      <c r="R14" s="179">
        <f>1/(1+J20)^N13</f>
        <v>0.68976720074212938</v>
      </c>
      <c r="V14" s="156">
        <f>8.00434376338266%-0.02</f>
        <v>6.0043437633826607E-2</v>
      </c>
      <c r="W14" s="157">
        <v>99.731182529650169</v>
      </c>
      <c r="X14" s="158">
        <v>131.22697613622381</v>
      </c>
      <c r="Y14" s="180">
        <v>194.15030645777622</v>
      </c>
      <c r="Z14" s="158">
        <v>382.376013546472</v>
      </c>
      <c r="AA14" s="159">
        <v>87235.408482457395</v>
      </c>
    </row>
    <row r="15" spans="1:27" ht="15.75" customHeight="1" x14ac:dyDescent="0.2">
      <c r="A15" s="19"/>
      <c r="B15" s="434" t="s">
        <v>278</v>
      </c>
      <c r="C15" s="435"/>
      <c r="D15" s="435"/>
      <c r="E15" s="436"/>
      <c r="F15" s="26">
        <f ca="1">SUM(F14,F12)</f>
        <v>5401.7822234824453</v>
      </c>
      <c r="G15" s="26">
        <f t="shared" ref="G15:J15" ca="1" si="4">SUM(G14,G12)</f>
        <v>4483.965829413366</v>
      </c>
      <c r="H15" s="26">
        <f t="shared" ca="1" si="4"/>
        <v>4276.432437465046</v>
      </c>
      <c r="I15" s="26">
        <f t="shared" ca="1" si="4"/>
        <v>5023.8151796127513</v>
      </c>
      <c r="J15" s="26">
        <f t="shared" ca="1" si="4"/>
        <v>5915.2034524978089</v>
      </c>
      <c r="K15" s="19"/>
      <c r="L15" s="524" t="s">
        <v>279</v>
      </c>
      <c r="M15" s="525"/>
      <c r="N15" s="176">
        <f ca="1">N14*N11</f>
        <v>78428.044237660055</v>
      </c>
      <c r="P15" s="524" t="s">
        <v>279</v>
      </c>
      <c r="Q15" s="525"/>
      <c r="R15" s="176">
        <f ca="1">R14*R11</f>
        <v>79747.385539131894</v>
      </c>
      <c r="S15" s="19"/>
      <c r="T15" s="19"/>
      <c r="U15" s="24" t="s">
        <v>266</v>
      </c>
      <c r="V15" s="156">
        <f>8.00434376338266%-0.01</f>
        <v>7.0043437633826616E-2</v>
      </c>
      <c r="W15" s="160">
        <v>78.106700361280929</v>
      </c>
      <c r="X15" s="161">
        <v>96.403828667439939</v>
      </c>
      <c r="Y15" s="162">
        <v>126.88140618128747</v>
      </c>
      <c r="Z15" s="163">
        <v>187.77051096968947</v>
      </c>
      <c r="AA15" s="164">
        <v>369.91113741502983</v>
      </c>
    </row>
    <row r="16" spans="1:27" ht="15.75" customHeight="1" x14ac:dyDescent="0.2">
      <c r="B16" s="429" t="s">
        <v>271</v>
      </c>
      <c r="C16" s="429"/>
      <c r="D16" s="429"/>
      <c r="E16" s="429"/>
      <c r="F16" s="25">
        <f t="shared" ref="F16:J16" ca="1" si="5">-F11</f>
        <v>3971.8644682384943</v>
      </c>
      <c r="G16" s="25">
        <f t="shared" ca="1" si="5"/>
        <v>3795.3726811099818</v>
      </c>
      <c r="H16" s="25">
        <f t="shared" ca="1" si="5"/>
        <v>3618.6229421033199</v>
      </c>
      <c r="I16" s="25">
        <f t="shared" ca="1" si="5"/>
        <v>3824.8031787927707</v>
      </c>
      <c r="J16" s="25">
        <f t="shared" ca="1" si="5"/>
        <v>4067.2322237958087</v>
      </c>
      <c r="L16" s="429"/>
      <c r="M16" s="429"/>
      <c r="V16" s="156">
        <f>8.00434376338266%</f>
        <v>8.0043437633826611E-2</v>
      </c>
      <c r="W16" s="160">
        <v>63.688870868086198</v>
      </c>
      <c r="X16" s="165">
        <v>75.500488716238493</v>
      </c>
      <c r="Y16" s="166">
        <v>93.211509086303408</v>
      </c>
      <c r="Z16" s="167">
        <v>122.7128049807136</v>
      </c>
      <c r="AA16" s="164">
        <v>181.65146230320713</v>
      </c>
    </row>
    <row r="17" spans="1:27" ht="15.75" customHeight="1" x14ac:dyDescent="0.2">
      <c r="B17" s="429" t="s">
        <v>280</v>
      </c>
      <c r="C17" s="429"/>
      <c r="D17" s="429"/>
      <c r="E17" s="429"/>
      <c r="F17" s="25">
        <f ca="1">-NWC!K21</f>
        <v>4078.7569434319375</v>
      </c>
      <c r="G17" s="25">
        <f ca="1">-NWC!L21</f>
        <v>-272.37460348718741</v>
      </c>
      <c r="H17" s="25">
        <f ca="1">-NWC!M21</f>
        <v>-491.79428624491993</v>
      </c>
      <c r="I17" s="25">
        <f ca="1">-NWC!N21</f>
        <v>3082.3692720850959</v>
      </c>
      <c r="J17" s="25">
        <f ca="1">-NWC!O21</f>
        <v>3748.4405710913052</v>
      </c>
      <c r="L17" s="430" t="s">
        <v>281</v>
      </c>
      <c r="M17" s="431"/>
      <c r="N17" s="509"/>
      <c r="P17" s="430" t="s">
        <v>281</v>
      </c>
      <c r="Q17" s="431"/>
      <c r="R17" s="509"/>
      <c r="V17" s="156">
        <f>8.00434376338266%+0.01</f>
        <v>9.0043437633826606E-2</v>
      </c>
      <c r="W17" s="160">
        <v>53.390925810442994</v>
      </c>
      <c r="X17" s="169">
        <v>61.562016528599742</v>
      </c>
      <c r="Y17" s="170">
        <v>72.998706535896247</v>
      </c>
      <c r="Z17" s="171">
        <v>90.147538498575443</v>
      </c>
      <c r="AA17" s="164">
        <v>118.71239559905106</v>
      </c>
    </row>
    <row r="18" spans="1:27" ht="15.75" customHeight="1" x14ac:dyDescent="0.2">
      <c r="A18" s="19"/>
      <c r="B18" s="429" t="s">
        <v>282</v>
      </c>
      <c r="C18" s="429"/>
      <c r="D18" s="429"/>
      <c r="E18" s="429"/>
      <c r="F18" s="25">
        <f ca="1">DE_CF!K17</f>
        <v>-6354.0115598794828</v>
      </c>
      <c r="G18" s="25">
        <f ca="1">DE_CF!L17</f>
        <v>-6143.4482865673253</v>
      </c>
      <c r="H18" s="25">
        <f ca="1">DE_CF!M17</f>
        <v>-5930.2434997443679</v>
      </c>
      <c r="I18" s="25">
        <f ca="1">DE_CF!N17</f>
        <v>-6350.3682060181263</v>
      </c>
      <c r="J18" s="25">
        <f ca="1">DE_CF!O17</f>
        <v>-6846.4137324573931</v>
      </c>
      <c r="K18" s="19"/>
      <c r="L18" s="488" t="s">
        <v>283</v>
      </c>
      <c r="M18" s="452"/>
      <c r="N18" s="168">
        <f ca="1">F24</f>
        <v>18585.519149885149</v>
      </c>
      <c r="P18" s="488" t="s">
        <v>283</v>
      </c>
      <c r="Q18" s="452"/>
      <c r="R18" s="168">
        <f ca="1">F24</f>
        <v>18585.519149885149</v>
      </c>
      <c r="S18" s="19"/>
      <c r="T18" s="19"/>
      <c r="V18" s="156">
        <f>8.00434376338266%+0.02</f>
        <v>0.10004343763382662</v>
      </c>
      <c r="W18" s="173">
        <v>45.668648287983984</v>
      </c>
      <c r="X18" s="174">
        <v>51.605261363054389</v>
      </c>
      <c r="Y18" s="174">
        <v>59.519313874978721</v>
      </c>
      <c r="Z18" s="174">
        <v>70.596239637071179</v>
      </c>
      <c r="AA18" s="175">
        <v>87.205620361389563</v>
      </c>
    </row>
    <row r="19" spans="1:27" ht="15.75" customHeight="1" x14ac:dyDescent="0.2">
      <c r="B19" s="434" t="s">
        <v>284</v>
      </c>
      <c r="C19" s="435"/>
      <c r="D19" s="435"/>
      <c r="E19" s="436"/>
      <c r="F19" s="26">
        <f t="shared" ref="F19:J19" ca="1" si="6">SUM(F15:F18)</f>
        <v>7098.3920752733948</v>
      </c>
      <c r="G19" s="26">
        <f t="shared" ca="1" si="6"/>
        <v>1863.5156204688356</v>
      </c>
      <c r="H19" s="26">
        <f t="shared" ca="1" si="6"/>
        <v>1473.0175935790785</v>
      </c>
      <c r="I19" s="26">
        <f t="shared" ca="1" si="6"/>
        <v>5580.6194244724911</v>
      </c>
      <c r="J19" s="26">
        <f t="shared" ca="1" si="6"/>
        <v>6884.4625149275307</v>
      </c>
      <c r="L19" s="458" t="s">
        <v>279</v>
      </c>
      <c r="M19" s="429"/>
      <c r="N19" s="63">
        <f ca="1">N15</f>
        <v>78428.044237660055</v>
      </c>
      <c r="P19" s="458" t="s">
        <v>279</v>
      </c>
      <c r="Q19" s="429"/>
      <c r="R19" s="63">
        <f ca="1">R15</f>
        <v>79747.385539131894</v>
      </c>
    </row>
    <row r="20" spans="1:27" ht="15.75" customHeight="1" x14ac:dyDescent="0.2">
      <c r="B20" s="429" t="s">
        <v>266</v>
      </c>
      <c r="C20" s="429"/>
      <c r="D20" s="429"/>
      <c r="E20" s="429"/>
      <c r="F20" s="181">
        <f>WACC!$H$23</f>
        <v>8.6035146363333176E-2</v>
      </c>
      <c r="G20" s="181">
        <f t="shared" ref="G20:J20" si="7">F20</f>
        <v>8.6035146363333176E-2</v>
      </c>
      <c r="H20" s="181">
        <f t="shared" si="7"/>
        <v>8.6035146363333176E-2</v>
      </c>
      <c r="I20" s="181">
        <f t="shared" si="7"/>
        <v>8.6035146363333176E-2</v>
      </c>
      <c r="J20" s="181">
        <f t="shared" si="7"/>
        <v>8.6035146363333176E-2</v>
      </c>
      <c r="L20" s="524" t="s">
        <v>285</v>
      </c>
      <c r="M20" s="525"/>
      <c r="N20" s="176">
        <f ca="1">SUM(N18:N19)</f>
        <v>97013.563387545204</v>
      </c>
      <c r="P20" s="524" t="s">
        <v>285</v>
      </c>
      <c r="Q20" s="525"/>
      <c r="R20" s="176">
        <f ca="1">SUM(R18:R19)</f>
        <v>98332.904689017043</v>
      </c>
      <c r="W20" s="532" t="s">
        <v>286</v>
      </c>
      <c r="X20" s="429"/>
      <c r="Y20" s="429"/>
      <c r="Z20" s="429"/>
      <c r="AA20" s="429"/>
    </row>
    <row r="21" spans="1:27" ht="15.75" customHeight="1" x14ac:dyDescent="0.2">
      <c r="B21" s="434" t="s">
        <v>287</v>
      </c>
      <c r="C21" s="435"/>
      <c r="D21" s="435"/>
      <c r="E21" s="436"/>
      <c r="F21" s="26">
        <f t="shared" ref="F21:J21" ca="1" si="8">F19/(1+F20)^F22</f>
        <v>6811.4260128206552</v>
      </c>
      <c r="G21" s="26">
        <f t="shared" ca="1" si="8"/>
        <v>1646.5207842517964</v>
      </c>
      <c r="H21" s="26">
        <f t="shared" ca="1" si="8"/>
        <v>1198.3901580236059</v>
      </c>
      <c r="I21" s="26">
        <f t="shared" ca="1" si="8"/>
        <v>4180.5057572534097</v>
      </c>
      <c r="J21" s="26">
        <f t="shared" ca="1" si="8"/>
        <v>4748.6764375356834</v>
      </c>
      <c r="L21" s="458" t="s">
        <v>288</v>
      </c>
      <c r="M21" s="429"/>
      <c r="N21" s="182">
        <f ca="1">N18/N20</f>
        <v>0.19157650230453441</v>
      </c>
      <c r="P21" s="458" t="s">
        <v>288</v>
      </c>
      <c r="Q21" s="429"/>
      <c r="R21" s="182">
        <f t="shared" ref="R21:R22" ca="1" si="9">R18/$R$20</f>
        <v>0.1890061033858689</v>
      </c>
      <c r="V21" s="153">
        <f ca="1">N27</f>
        <v>97013.563387545204</v>
      </c>
      <c r="W21" s="154">
        <f>12.21635-2</f>
        <v>10.21635</v>
      </c>
      <c r="X21" s="154">
        <f>12.21635-1</f>
        <v>11.21635</v>
      </c>
      <c r="Y21" s="154">
        <f>12.21635</f>
        <v>12.21635</v>
      </c>
      <c r="Z21" s="154">
        <f>12.21635+1</f>
        <v>13.21635</v>
      </c>
      <c r="AA21" s="154">
        <f>12.21635+2</f>
        <v>14.21635</v>
      </c>
    </row>
    <row r="22" spans="1:27" ht="15.75" customHeight="1" x14ac:dyDescent="0.2">
      <c r="B22" s="429" t="s">
        <v>275</v>
      </c>
      <c r="C22" s="429"/>
      <c r="D22" s="429"/>
      <c r="E22" s="429"/>
      <c r="F22" s="399">
        <v>0.5</v>
      </c>
      <c r="G22" s="399">
        <f>F22+1</f>
        <v>1.5</v>
      </c>
      <c r="H22" s="399">
        <f t="shared" ref="H22:J22" si="10">G22+1</f>
        <v>2.5</v>
      </c>
      <c r="I22" s="399">
        <f t="shared" si="10"/>
        <v>3.5</v>
      </c>
      <c r="J22" s="399">
        <f t="shared" si="10"/>
        <v>4.5</v>
      </c>
      <c r="L22" s="458" t="s">
        <v>289</v>
      </c>
      <c r="M22" s="429"/>
      <c r="N22" s="182">
        <f ca="1">N19/N20</f>
        <v>0.80842349769546562</v>
      </c>
      <c r="P22" s="458" t="s">
        <v>289</v>
      </c>
      <c r="Q22" s="429"/>
      <c r="R22" s="182">
        <f t="shared" ca="1" si="9"/>
        <v>0.81099389661413113</v>
      </c>
      <c r="V22" s="156">
        <f>8.00434376338266%-0.02</f>
        <v>6.0043437633826607E-2</v>
      </c>
      <c r="W22" s="183">
        <v>7518.8789497321068</v>
      </c>
      <c r="X22" s="184">
        <v>8140.918035883532</v>
      </c>
      <c r="Y22" s="184">
        <v>8762.9571220349571</v>
      </c>
      <c r="Z22" s="184">
        <v>9384.996208186385</v>
      </c>
      <c r="AA22" s="185">
        <v>10007.035294337809</v>
      </c>
    </row>
    <row r="23" spans="1:27" ht="15.75" customHeight="1" x14ac:dyDescent="0.2">
      <c r="F23" s="106"/>
      <c r="G23" s="25"/>
      <c r="H23" s="25"/>
      <c r="I23" s="25"/>
      <c r="J23" s="25"/>
      <c r="L23" s="524" t="s">
        <v>285</v>
      </c>
      <c r="M23" s="525"/>
      <c r="N23" s="186">
        <f ca="1">SUM(N21:N22)</f>
        <v>1</v>
      </c>
      <c r="P23" s="524" t="s">
        <v>285</v>
      </c>
      <c r="Q23" s="525"/>
      <c r="R23" s="186">
        <f ca="1">SUM(R21:R22)</f>
        <v>1</v>
      </c>
      <c r="U23" s="24" t="s">
        <v>266</v>
      </c>
      <c r="V23" s="156">
        <f>8.00434376338266%-0.01</f>
        <v>7.0043437633826616E-2</v>
      </c>
      <c r="W23" s="187">
        <v>7228.0785878544038</v>
      </c>
      <c r="X23" s="188">
        <v>7824.382717767764</v>
      </c>
      <c r="Y23" s="189">
        <v>8420.6868476811233</v>
      </c>
      <c r="Z23" s="190">
        <v>9016.9909775944834</v>
      </c>
      <c r="AA23" s="191">
        <v>9613.2951075078436</v>
      </c>
    </row>
    <row r="24" spans="1:27" ht="15.75" customHeight="1" x14ac:dyDescent="0.2">
      <c r="B24" s="430" t="s">
        <v>290</v>
      </c>
      <c r="C24" s="431"/>
      <c r="D24" s="431"/>
      <c r="E24" s="432"/>
      <c r="F24" s="208">
        <f ca="1">SUM(F21:J21)</f>
        <v>18585.519149885149</v>
      </c>
      <c r="L24" s="526" t="s">
        <v>291</v>
      </c>
      <c r="M24" s="450"/>
      <c r="N24" s="192">
        <f ca="1">((N11*N5-J19)/(N11+J19))</f>
        <v>2.4031866262761443E-2</v>
      </c>
      <c r="P24" s="526" t="s">
        <v>292</v>
      </c>
      <c r="Q24" s="450"/>
      <c r="R24" s="193">
        <f ca="1">R11/J12</f>
        <v>15.252334731975562</v>
      </c>
      <c r="V24" s="156">
        <f>8.00434376338266%</f>
        <v>8.0043437633826611E-2</v>
      </c>
      <c r="W24" s="187">
        <v>6951.5540861815498</v>
      </c>
      <c r="X24" s="194">
        <v>7523.4126795643779</v>
      </c>
      <c r="Y24" s="195">
        <v>8095.271272947205</v>
      </c>
      <c r="Z24" s="196">
        <v>8667.1298663300331</v>
      </c>
      <c r="AA24" s="191">
        <v>9238.9884597128603</v>
      </c>
    </row>
    <row r="25" spans="1:27" ht="15.75" customHeight="1" x14ac:dyDescent="0.2">
      <c r="V25" s="156">
        <f>8.00434376338266%+0.01</f>
        <v>9.0043437633826606E-2</v>
      </c>
      <c r="W25" s="187">
        <v>6688.4764604023003</v>
      </c>
      <c r="X25" s="197">
        <v>7237.1032768283894</v>
      </c>
      <c r="Y25" s="198">
        <v>7785.7300932544767</v>
      </c>
      <c r="Z25" s="199">
        <v>8334.3569096805641</v>
      </c>
      <c r="AA25" s="191">
        <v>8882.9837261066532</v>
      </c>
    </row>
    <row r="26" spans="1:27" ht="15.75" customHeight="1" x14ac:dyDescent="0.2">
      <c r="B26" s="429"/>
      <c r="C26" s="429"/>
      <c r="D26" s="429"/>
      <c r="E26" s="429"/>
      <c r="L26" s="430" t="s">
        <v>293</v>
      </c>
      <c r="M26" s="431"/>
      <c r="N26" s="509"/>
      <c r="P26" s="430" t="s">
        <v>294</v>
      </c>
      <c r="Q26" s="431"/>
      <c r="R26" s="509"/>
      <c r="V26" s="156">
        <f>8.00434376338266%+0.02</f>
        <v>0.10004343763382662</v>
      </c>
      <c r="W26" s="200">
        <v>6438.0719958289728</v>
      </c>
      <c r="X26" s="201">
        <v>6964.6102113594543</v>
      </c>
      <c r="Y26" s="201">
        <v>7491.1484268899358</v>
      </c>
      <c r="Z26" s="201">
        <v>8017.6866424204172</v>
      </c>
      <c r="AA26" s="202">
        <v>8544.2248579508978</v>
      </c>
    </row>
    <row r="27" spans="1:27" ht="15.75" customHeight="1" x14ac:dyDescent="0.2">
      <c r="L27" s="524" t="s">
        <v>295</v>
      </c>
      <c r="M27" s="525"/>
      <c r="N27" s="176">
        <f ca="1">N20</f>
        <v>97013.563387545204</v>
      </c>
      <c r="P27" s="524" t="s">
        <v>295</v>
      </c>
      <c r="Q27" s="525"/>
      <c r="R27" s="176">
        <f ca="1">R20</f>
        <v>98332.904689017043</v>
      </c>
    </row>
    <row r="28" spans="1:27" ht="15.75" customHeight="1" x14ac:dyDescent="0.2">
      <c r="L28" s="458" t="s">
        <v>296</v>
      </c>
      <c r="M28" s="429"/>
      <c r="N28" s="63">
        <f ca="1">-'Debt Schedule'!G24</f>
        <v>-14713.271001558613</v>
      </c>
      <c r="P28" s="458" t="s">
        <v>296</v>
      </c>
      <c r="Q28" s="429"/>
      <c r="R28" s="63">
        <f t="shared" ref="R28:R29" ca="1" si="11">N28</f>
        <v>-14713.271001558613</v>
      </c>
      <c r="W28" s="532" t="s">
        <v>297</v>
      </c>
      <c r="X28" s="429"/>
      <c r="Y28" s="429"/>
      <c r="Z28" s="429"/>
      <c r="AA28" s="429"/>
    </row>
    <row r="29" spans="1:27" ht="15.75" customHeight="1" x14ac:dyDescent="0.2">
      <c r="L29" s="458" t="s">
        <v>298</v>
      </c>
      <c r="M29" s="429"/>
      <c r="N29" s="63">
        <f ca="1">DE_BS!K7</f>
        <v>5346.5775919625521</v>
      </c>
      <c r="P29" s="458" t="s">
        <v>298</v>
      </c>
      <c r="Q29" s="429"/>
      <c r="R29" s="63">
        <f t="shared" ca="1" si="11"/>
        <v>5346.5775919625521</v>
      </c>
      <c r="V29" s="153">
        <f ca="1">R27</f>
        <v>98332.904689017043</v>
      </c>
      <c r="W29" s="178">
        <v>0.02</v>
      </c>
      <c r="X29" s="178">
        <v>0.03</v>
      </c>
      <c r="Y29" s="178">
        <v>0.04</v>
      </c>
      <c r="Z29" s="178">
        <v>0.05</v>
      </c>
      <c r="AA29" s="178">
        <v>0.06</v>
      </c>
    </row>
    <row r="30" spans="1:27" ht="15.75" customHeight="1" x14ac:dyDescent="0.2">
      <c r="L30" s="524" t="s">
        <v>256</v>
      </c>
      <c r="M30" s="525"/>
      <c r="N30" s="176">
        <f ca="1">SUM(N27:N29)</f>
        <v>87646.869977949158</v>
      </c>
      <c r="P30" s="524" t="s">
        <v>256</v>
      </c>
      <c r="Q30" s="525"/>
      <c r="R30" s="176">
        <f ca="1">SUM(R27:R29)</f>
        <v>88966.211279420997</v>
      </c>
      <c r="V30" s="156">
        <f>8.00434376338266%-0.02</f>
        <v>6.0043437633826607E-2</v>
      </c>
      <c r="W30" s="183">
        <v>7264.2422294865619</v>
      </c>
      <c r="X30" s="184">
        <v>9374.4604011269948</v>
      </c>
      <c r="Y30" s="184">
        <v>13590.323532671006</v>
      </c>
      <c r="Z30" s="184">
        <v>26201.445907613623</v>
      </c>
      <c r="AA30" s="185">
        <v>5845354.6213246463</v>
      </c>
    </row>
    <row r="31" spans="1:27" ht="15.75" customHeight="1" x14ac:dyDescent="0.2">
      <c r="L31" s="458" t="s">
        <v>299</v>
      </c>
      <c r="M31" s="429"/>
      <c r="N31" s="63">
        <v>306.3</v>
      </c>
      <c r="P31" s="458" t="s">
        <v>299</v>
      </c>
      <c r="Q31" s="429"/>
      <c r="R31" s="63">
        <f>N31</f>
        <v>306.3</v>
      </c>
      <c r="U31" s="24" t="s">
        <v>266</v>
      </c>
      <c r="V31" s="156">
        <f>8.00434376338266%-0.01</f>
        <v>7.0043437633826616E-2</v>
      </c>
      <c r="W31" s="187">
        <v>5815.4019242058221</v>
      </c>
      <c r="X31" s="188">
        <v>7041.309520718477</v>
      </c>
      <c r="Y31" s="189">
        <v>9083.3072141462599</v>
      </c>
      <c r="Z31" s="190">
        <v>13162.877234969194</v>
      </c>
      <c r="AA31" s="191">
        <v>25366.299206806998</v>
      </c>
    </row>
    <row r="32" spans="1:27" ht="15.75" customHeight="1" x14ac:dyDescent="0.2">
      <c r="L32" s="524" t="s">
        <v>300</v>
      </c>
      <c r="M32" s="525"/>
      <c r="N32" s="203">
        <f ca="1">N30/N31</f>
        <v>286.14714325154802</v>
      </c>
      <c r="P32" s="524" t="s">
        <v>300</v>
      </c>
      <c r="Q32" s="525"/>
      <c r="R32" s="203">
        <f ca="1">R30/R31</f>
        <v>290.45449324002936</v>
      </c>
      <c r="V32" s="156">
        <f>8.00434376338266%</f>
        <v>8.0043437633826611E-2</v>
      </c>
      <c r="W32" s="187">
        <v>4849.4073481617752</v>
      </c>
      <c r="X32" s="194">
        <v>5640.7857439879799</v>
      </c>
      <c r="Y32" s="195">
        <v>6827.4241087823293</v>
      </c>
      <c r="Z32" s="196">
        <v>8804.0109337078102</v>
      </c>
      <c r="AA32" s="191">
        <v>12752.900974314876</v>
      </c>
    </row>
    <row r="33" spans="12:27" ht="15.75" customHeight="1" x14ac:dyDescent="0.2">
      <c r="L33" s="453" t="s">
        <v>259</v>
      </c>
      <c r="M33" s="454"/>
      <c r="N33" s="204">
        <f ca="1">N32/Cover!$H$16-1</f>
        <v>-0.25147236776303228</v>
      </c>
      <c r="P33" s="449" t="s">
        <v>259</v>
      </c>
      <c r="Q33" s="450"/>
      <c r="R33" s="204">
        <f ca="1">R32/Cover!$H$16-1</f>
        <v>-0.2402048413727389</v>
      </c>
      <c r="V33" s="156">
        <f>8.00434376338266%+0.01</f>
        <v>9.0043437633826606E-2</v>
      </c>
      <c r="W33" s="187">
        <v>4159.4450292996808</v>
      </c>
      <c r="X33" s="197">
        <v>4706.9081074161822</v>
      </c>
      <c r="Y33" s="198">
        <v>5473.1663379050478</v>
      </c>
      <c r="Z33" s="199">
        <v>6622.1380794045544</v>
      </c>
      <c r="AA33" s="191">
        <v>8535.9835051364207</v>
      </c>
    </row>
    <row r="34" spans="12:27" ht="15.75" customHeight="1" x14ac:dyDescent="0.2">
      <c r="V34" s="156">
        <f>8.00434376338266%+0.02</f>
        <v>0.10004343763382662</v>
      </c>
      <c r="W34" s="200">
        <v>3642.0524352949269</v>
      </c>
      <c r="X34" s="201">
        <v>4039.8055113246442</v>
      </c>
      <c r="Y34" s="201">
        <v>4570.0470296235744</v>
      </c>
      <c r="Z34" s="201">
        <v>5312.2010556837695</v>
      </c>
      <c r="AA34" s="202">
        <v>6425.0295642131014</v>
      </c>
    </row>
    <row r="35" spans="12:27" ht="15.75" customHeight="1" x14ac:dyDescent="0.2">
      <c r="L35" s="527" t="s">
        <v>301</v>
      </c>
      <c r="M35" s="431"/>
      <c r="N35" s="431"/>
      <c r="O35" s="431"/>
      <c r="P35" s="431"/>
      <c r="Q35" s="431"/>
      <c r="R35" s="509"/>
    </row>
    <row r="36" spans="12:27" ht="15.75" customHeight="1" x14ac:dyDescent="0.2">
      <c r="L36" s="488" t="s">
        <v>302</v>
      </c>
      <c r="M36" s="452"/>
      <c r="N36" s="452"/>
      <c r="O36" s="452"/>
      <c r="P36" s="452"/>
      <c r="Q36" s="452"/>
      <c r="R36" s="205">
        <f ca="1">N32</f>
        <v>286.14714325154802</v>
      </c>
    </row>
    <row r="37" spans="12:27" ht="15.75" customHeight="1" x14ac:dyDescent="0.2">
      <c r="L37" s="458" t="s">
        <v>303</v>
      </c>
      <c r="M37" s="429"/>
      <c r="N37" s="429"/>
      <c r="O37" s="429"/>
      <c r="P37" s="429"/>
      <c r="Q37" s="429"/>
      <c r="R37" s="206">
        <f ca="1">R32</f>
        <v>290.45449324002936</v>
      </c>
    </row>
    <row r="38" spans="12:27" ht="15.75" customHeight="1" x14ac:dyDescent="0.2">
      <c r="L38" s="524" t="s">
        <v>301</v>
      </c>
      <c r="M38" s="450"/>
      <c r="N38" s="450"/>
      <c r="O38" s="450"/>
      <c r="P38" s="450"/>
      <c r="Q38" s="525"/>
      <c r="R38" s="203">
        <f ca="1">AVERAGE(R36:R37)</f>
        <v>288.30081824578872</v>
      </c>
    </row>
    <row r="39" spans="12:27" ht="15.75" customHeight="1" x14ac:dyDescent="0.2">
      <c r="L39" s="453" t="s">
        <v>259</v>
      </c>
      <c r="M39" s="454"/>
      <c r="N39" s="454"/>
      <c r="O39" s="454"/>
      <c r="P39" s="454"/>
      <c r="Q39" s="454"/>
      <c r="R39" s="207">
        <f ca="1">R38/Cover!H16-1</f>
        <v>-0.24583860456788553</v>
      </c>
    </row>
    <row r="40" spans="12:27" ht="15.75" customHeight="1" x14ac:dyDescent="0.2">
      <c r="L40" s="429"/>
      <c r="M40" s="429"/>
      <c r="N40" s="429"/>
      <c r="O40" s="429"/>
      <c r="P40" s="429"/>
      <c r="Q40" s="429"/>
    </row>
    <row r="41" spans="12:27" ht="15.75" customHeight="1" x14ac:dyDescent="0.2"/>
    <row r="42" spans="12:27" ht="15.75" customHeight="1" x14ac:dyDescent="0.2"/>
    <row r="43" spans="12:27" ht="15.75" customHeight="1" x14ac:dyDescent="0.2"/>
    <row r="44" spans="12:27" ht="15.75" customHeight="1" x14ac:dyDescent="0.2"/>
    <row r="45" spans="12:27" ht="15.75" customHeight="1" x14ac:dyDescent="0.2"/>
    <row r="46" spans="12:27" ht="15.75" customHeight="1" x14ac:dyDescent="0.2"/>
    <row r="47" spans="12:27" ht="15.75" customHeight="1" x14ac:dyDescent="0.2"/>
    <row r="48" spans="12:27" ht="15.75" customHeight="1" x14ac:dyDescent="0.2"/>
    <row r="49" s="18" customFormat="1" ht="15.75" customHeight="1" x14ac:dyDescent="0.2"/>
    <row r="50" s="18" customFormat="1" ht="15.75" customHeight="1" x14ac:dyDescent="0.2"/>
    <row r="51" s="18" customFormat="1" ht="15.75" customHeight="1" x14ac:dyDescent="0.2"/>
    <row r="52" s="18" customFormat="1" ht="15.75" customHeight="1" x14ac:dyDescent="0.2"/>
    <row r="53" s="18" customFormat="1" ht="15.75" customHeight="1" x14ac:dyDescent="0.2"/>
    <row r="54" s="18" customFormat="1" ht="15.75" customHeight="1" x14ac:dyDescent="0.2"/>
    <row r="55" s="18" customFormat="1" ht="15.75" customHeight="1" x14ac:dyDescent="0.2"/>
    <row r="56" s="18" customFormat="1" ht="15.75" customHeight="1" x14ac:dyDescent="0.2"/>
    <row r="57" s="18" customFormat="1" ht="15.75" customHeight="1" x14ac:dyDescent="0.2"/>
    <row r="58" s="18" customFormat="1" ht="15.75" customHeight="1" x14ac:dyDescent="0.2"/>
    <row r="59" s="18" customFormat="1" ht="15.75" customHeight="1" x14ac:dyDescent="0.2"/>
    <row r="60" s="18" customFormat="1" ht="15.75" customHeight="1" x14ac:dyDescent="0.2"/>
    <row r="61" s="18" customFormat="1" ht="15.75" customHeight="1" x14ac:dyDescent="0.2"/>
    <row r="62" s="18" customFormat="1" ht="15.75" customHeight="1" x14ac:dyDescent="0.2"/>
    <row r="63" s="18" customFormat="1" ht="15.75" customHeight="1" x14ac:dyDescent="0.2"/>
    <row r="64" s="18" customFormat="1" ht="15.75" customHeight="1" x14ac:dyDescent="0.2"/>
    <row r="65" s="18" customFormat="1" ht="15.75" customHeight="1" x14ac:dyDescent="0.2"/>
    <row r="66" s="18" customFormat="1" ht="15.75" customHeight="1" x14ac:dyDescent="0.2"/>
    <row r="67" s="18" customFormat="1" ht="15.75" customHeight="1" x14ac:dyDescent="0.2"/>
    <row r="68" s="18" customFormat="1" ht="15.75" customHeight="1" x14ac:dyDescent="0.2"/>
    <row r="69" s="18" customFormat="1" ht="15.75" customHeight="1" x14ac:dyDescent="0.2"/>
    <row r="70" s="18" customFormat="1" ht="15.75" customHeight="1" x14ac:dyDescent="0.2"/>
    <row r="71" s="18" customFormat="1" ht="15.75" customHeight="1" x14ac:dyDescent="0.2"/>
    <row r="72" s="18" customFormat="1" ht="15.75" customHeight="1" x14ac:dyDescent="0.2"/>
    <row r="73" s="18" customFormat="1" ht="15.75" customHeight="1" x14ac:dyDescent="0.2"/>
    <row r="74" s="18" customFormat="1" ht="15.75" customHeight="1" x14ac:dyDescent="0.2"/>
    <row r="75" s="18" customFormat="1" ht="15.75" customHeight="1" x14ac:dyDescent="0.2"/>
    <row r="76" s="18" customFormat="1" ht="15.75" customHeight="1" x14ac:dyDescent="0.2"/>
    <row r="77" s="18" customFormat="1" ht="15.75" customHeight="1" x14ac:dyDescent="0.2"/>
    <row r="78" s="18" customFormat="1" ht="15.75" customHeight="1" x14ac:dyDescent="0.2"/>
    <row r="79" s="18" customFormat="1" ht="15.75" customHeight="1" x14ac:dyDescent="0.2"/>
    <row r="80" s="18" customFormat="1" ht="15.75" customHeight="1" x14ac:dyDescent="0.2"/>
    <row r="81" s="18" customFormat="1" ht="15.75" customHeight="1" x14ac:dyDescent="0.2"/>
    <row r="82" s="18" customFormat="1" ht="15.75" customHeight="1" x14ac:dyDescent="0.2"/>
    <row r="83" s="18" customFormat="1" ht="15.75" customHeight="1" x14ac:dyDescent="0.2"/>
    <row r="84" s="18" customFormat="1" ht="15.75" customHeight="1" x14ac:dyDescent="0.2"/>
    <row r="85" s="18" customFormat="1" ht="15.75" customHeight="1" x14ac:dyDescent="0.2"/>
    <row r="86" s="18" customFormat="1" ht="15.75" customHeight="1" x14ac:dyDescent="0.2"/>
    <row r="87" s="18" customFormat="1" ht="15.75" customHeight="1" x14ac:dyDescent="0.2"/>
    <row r="88" s="18" customFormat="1" ht="15.75" customHeight="1" x14ac:dyDescent="0.2"/>
    <row r="89" s="18" customFormat="1" ht="15.75" customHeight="1" x14ac:dyDescent="0.2"/>
    <row r="90" s="18" customFormat="1" ht="15.75" customHeight="1" x14ac:dyDescent="0.2"/>
    <row r="91" s="18" customFormat="1" ht="15.75" customHeight="1" x14ac:dyDescent="0.2"/>
    <row r="92" s="18" customFormat="1" ht="15.75" customHeight="1" x14ac:dyDescent="0.2"/>
    <row r="93" s="18" customFormat="1" ht="15.75" customHeight="1" x14ac:dyDescent="0.2"/>
    <row r="94" s="18" customFormat="1" ht="15.75" customHeight="1" x14ac:dyDescent="0.2"/>
    <row r="95" s="18" customFormat="1" ht="15.75" customHeight="1" x14ac:dyDescent="0.2"/>
    <row r="96" s="18" customFormat="1" ht="15.75" customHeight="1" x14ac:dyDescent="0.2"/>
    <row r="97" s="18" customFormat="1" ht="15.75" customHeight="1" x14ac:dyDescent="0.2"/>
    <row r="98" s="18" customFormat="1" ht="15.75" customHeight="1" x14ac:dyDescent="0.2"/>
    <row r="99" s="18" customFormat="1" ht="15.75" customHeight="1" x14ac:dyDescent="0.2"/>
    <row r="100" s="18" customFormat="1" ht="15.75" customHeight="1" x14ac:dyDescent="0.2"/>
    <row r="101" s="18" customFormat="1" ht="15.75" customHeight="1" x14ac:dyDescent="0.2"/>
    <row r="102" s="18" customFormat="1" ht="15.75" customHeight="1" x14ac:dyDescent="0.2"/>
    <row r="103" s="18" customFormat="1" ht="15.75" customHeight="1" x14ac:dyDescent="0.2"/>
    <row r="104" s="18" customFormat="1" ht="15.75" customHeight="1" x14ac:dyDescent="0.2"/>
    <row r="105" s="18" customFormat="1" ht="15.75" customHeight="1" x14ac:dyDescent="0.2"/>
    <row r="106" s="18" customFormat="1" ht="15.75" customHeight="1" x14ac:dyDescent="0.2"/>
    <row r="107" s="18" customFormat="1" ht="15.75" customHeight="1" x14ac:dyDescent="0.2"/>
    <row r="108" s="18" customFormat="1" ht="15.75" customHeight="1" x14ac:dyDescent="0.2"/>
    <row r="109" s="18" customFormat="1" ht="15.75" customHeight="1" x14ac:dyDescent="0.2"/>
    <row r="110" s="18" customFormat="1" ht="15.75" customHeight="1" x14ac:dyDescent="0.2"/>
    <row r="111" s="18" customFormat="1" ht="15.75" customHeight="1" x14ac:dyDescent="0.2"/>
    <row r="112" s="18" customFormat="1" ht="15.75" customHeight="1" x14ac:dyDescent="0.2"/>
    <row r="113" s="18" customFormat="1" ht="15.75" customHeight="1" x14ac:dyDescent="0.2"/>
    <row r="114" s="18" customFormat="1" ht="15.75" customHeight="1" x14ac:dyDescent="0.2"/>
    <row r="115" s="18" customFormat="1" ht="15.75" customHeight="1" x14ac:dyDescent="0.2"/>
    <row r="116" s="18" customFormat="1" ht="15.75" customHeight="1" x14ac:dyDescent="0.2"/>
    <row r="117" s="18" customFormat="1" ht="15.75" customHeight="1" x14ac:dyDescent="0.2"/>
    <row r="118" s="18" customFormat="1" ht="15.75" customHeight="1" x14ac:dyDescent="0.2"/>
    <row r="119" s="18" customFormat="1" ht="15.75" customHeight="1" x14ac:dyDescent="0.2"/>
    <row r="120" s="18" customFormat="1" ht="15.75" customHeight="1" x14ac:dyDescent="0.2"/>
    <row r="121" s="18" customFormat="1" ht="15.75" customHeight="1" x14ac:dyDescent="0.2"/>
    <row r="122" s="18" customFormat="1" ht="15.75" customHeight="1" x14ac:dyDescent="0.2"/>
    <row r="123" s="18" customFormat="1" ht="15.75" customHeight="1" x14ac:dyDescent="0.2"/>
    <row r="124" s="18" customFormat="1" ht="15.75" customHeight="1" x14ac:dyDescent="0.2"/>
    <row r="125" s="18" customFormat="1" ht="15.75" customHeight="1" x14ac:dyDescent="0.2"/>
    <row r="126" s="18" customFormat="1" ht="15.75" customHeight="1" x14ac:dyDescent="0.2"/>
    <row r="127" s="18" customFormat="1" ht="15.75" customHeight="1" x14ac:dyDescent="0.2"/>
    <row r="128" s="18" customFormat="1" ht="15.75" customHeight="1" x14ac:dyDescent="0.2"/>
    <row r="129" s="18" customFormat="1" ht="15.75" customHeight="1" x14ac:dyDescent="0.2"/>
    <row r="130" s="18" customFormat="1" ht="15.75" customHeight="1" x14ac:dyDescent="0.2"/>
    <row r="131" s="18" customFormat="1" ht="15.75" customHeight="1" x14ac:dyDescent="0.2"/>
    <row r="132" s="18" customFormat="1" ht="15.75" customHeight="1" x14ac:dyDescent="0.2"/>
    <row r="133" s="18" customFormat="1" ht="15.75" customHeight="1" x14ac:dyDescent="0.2"/>
    <row r="134" s="18" customFormat="1" ht="15.75" customHeight="1" x14ac:dyDescent="0.2"/>
    <row r="135" s="18" customFormat="1" ht="15.75" customHeight="1" x14ac:dyDescent="0.2"/>
    <row r="136" s="18" customFormat="1" ht="15.75" customHeight="1" x14ac:dyDescent="0.2"/>
    <row r="137" s="18" customFormat="1" ht="15.75" customHeight="1" x14ac:dyDescent="0.2"/>
    <row r="138" s="18" customFormat="1" ht="15.75" customHeight="1" x14ac:dyDescent="0.2"/>
    <row r="139" s="18" customFormat="1" ht="15.75" customHeight="1" x14ac:dyDescent="0.2"/>
    <row r="140" s="18" customFormat="1" ht="15.75" customHeight="1" x14ac:dyDescent="0.2"/>
    <row r="141" s="18" customFormat="1" ht="15.75" customHeight="1" x14ac:dyDescent="0.2"/>
    <row r="142" s="18" customFormat="1" ht="15.75" customHeight="1" x14ac:dyDescent="0.2"/>
    <row r="143" s="18" customFormat="1" ht="15.75" customHeight="1" x14ac:dyDescent="0.2"/>
    <row r="144" s="18" customFormat="1" ht="15.75" customHeight="1" x14ac:dyDescent="0.2"/>
    <row r="145" s="18" customFormat="1" ht="15.75" customHeight="1" x14ac:dyDescent="0.2"/>
    <row r="146" s="18" customFormat="1" ht="15.75" customHeight="1" x14ac:dyDescent="0.2"/>
    <row r="147" s="18" customFormat="1" ht="15.75" customHeight="1" x14ac:dyDescent="0.2"/>
    <row r="148" s="18" customFormat="1" ht="15.75" customHeight="1" x14ac:dyDescent="0.2"/>
    <row r="149" s="18" customFormat="1" ht="15.75" customHeight="1" x14ac:dyDescent="0.2"/>
    <row r="150" s="18" customFormat="1" ht="15.75" customHeight="1" x14ac:dyDescent="0.2"/>
    <row r="151" s="18" customFormat="1" ht="15.75" customHeight="1" x14ac:dyDescent="0.2"/>
    <row r="152" s="18" customFormat="1" ht="15.75" customHeight="1" x14ac:dyDescent="0.2"/>
    <row r="153" s="18" customFormat="1" ht="15.75" customHeight="1" x14ac:dyDescent="0.2"/>
    <row r="154" s="18" customFormat="1" ht="15.75" customHeight="1" x14ac:dyDescent="0.2"/>
    <row r="155" s="18" customFormat="1" ht="15.75" customHeight="1" x14ac:dyDescent="0.2"/>
    <row r="156" s="18" customFormat="1" ht="15.75" customHeight="1" x14ac:dyDescent="0.2"/>
    <row r="157" s="18" customFormat="1" ht="15.75" customHeight="1" x14ac:dyDescent="0.2"/>
    <row r="158" s="18" customFormat="1" ht="15.75" customHeight="1" x14ac:dyDescent="0.2"/>
    <row r="159" s="18" customFormat="1" ht="15.75" customHeight="1" x14ac:dyDescent="0.2"/>
    <row r="160" s="18" customFormat="1" ht="15.75" customHeight="1" x14ac:dyDescent="0.2"/>
    <row r="161" s="18" customFormat="1" ht="15.75" customHeight="1" x14ac:dyDescent="0.2"/>
    <row r="162" s="18" customFormat="1" ht="15.75" customHeight="1" x14ac:dyDescent="0.2"/>
    <row r="163" s="18" customFormat="1" ht="15.75" customHeight="1" x14ac:dyDescent="0.2"/>
    <row r="164" s="18" customFormat="1" ht="15.75" customHeight="1" x14ac:dyDescent="0.2"/>
    <row r="165" s="18" customFormat="1" ht="15.75" customHeight="1" x14ac:dyDescent="0.2"/>
    <row r="166" s="18" customFormat="1" ht="15.75" customHeight="1" x14ac:dyDescent="0.2"/>
    <row r="167" s="18" customFormat="1" ht="15.75" customHeight="1" x14ac:dyDescent="0.2"/>
    <row r="168" s="18" customFormat="1" ht="15.75" customHeight="1" x14ac:dyDescent="0.2"/>
    <row r="169" s="18" customFormat="1" ht="15.75" customHeight="1" x14ac:dyDescent="0.2"/>
    <row r="170" s="18" customFormat="1" ht="15.75" customHeight="1" x14ac:dyDescent="0.2"/>
    <row r="171" s="18" customFormat="1" ht="15.75" customHeight="1" x14ac:dyDescent="0.2"/>
    <row r="172" s="18" customFormat="1" ht="15.75" customHeight="1" x14ac:dyDescent="0.2"/>
    <row r="173" s="18" customFormat="1" ht="15.75" customHeight="1" x14ac:dyDescent="0.2"/>
    <row r="174" s="18" customFormat="1" ht="15.75" customHeight="1" x14ac:dyDescent="0.2"/>
    <row r="175" s="18" customFormat="1" ht="15.75" customHeight="1" x14ac:dyDescent="0.2"/>
    <row r="176" s="18" customFormat="1" ht="15.75" customHeight="1" x14ac:dyDescent="0.2"/>
    <row r="177" s="18" customFormat="1" ht="15.75" customHeight="1" x14ac:dyDescent="0.2"/>
    <row r="178" s="18" customFormat="1" ht="15.75" customHeight="1" x14ac:dyDescent="0.2"/>
    <row r="179" s="18" customFormat="1" ht="15.75" customHeight="1" x14ac:dyDescent="0.2"/>
    <row r="180" s="18" customFormat="1" ht="15.75" customHeight="1" x14ac:dyDescent="0.2"/>
    <row r="181" s="18" customFormat="1" ht="15.75" customHeight="1" x14ac:dyDescent="0.2"/>
    <row r="182" s="18" customFormat="1" ht="15.75" customHeight="1" x14ac:dyDescent="0.2"/>
    <row r="183" s="18" customFormat="1" ht="15.75" customHeight="1" x14ac:dyDescent="0.2"/>
    <row r="184" s="18" customFormat="1" ht="15.75" customHeight="1" x14ac:dyDescent="0.2"/>
    <row r="185" s="18" customFormat="1" ht="15.75" customHeight="1" x14ac:dyDescent="0.2"/>
    <row r="186" s="18" customFormat="1" ht="15.75" customHeight="1" x14ac:dyDescent="0.2"/>
    <row r="187" s="18" customFormat="1" ht="15.75" customHeight="1" x14ac:dyDescent="0.2"/>
    <row r="188" s="18" customFormat="1" ht="15.75" customHeight="1" x14ac:dyDescent="0.2"/>
    <row r="189" s="18" customFormat="1" ht="15.75" customHeight="1" x14ac:dyDescent="0.2"/>
    <row r="190" s="18" customFormat="1" ht="15.75" customHeight="1" x14ac:dyDescent="0.2"/>
    <row r="191" s="18" customFormat="1" ht="15.75" customHeight="1" x14ac:dyDescent="0.2"/>
    <row r="192" s="18" customFormat="1" ht="15.75" customHeight="1" x14ac:dyDescent="0.2"/>
    <row r="193" s="18" customFormat="1" ht="15.75" customHeight="1" x14ac:dyDescent="0.2"/>
    <row r="194" s="18" customFormat="1" ht="15.75" customHeight="1" x14ac:dyDescent="0.2"/>
    <row r="195" s="18" customFormat="1" ht="15.75" customHeight="1" x14ac:dyDescent="0.2"/>
    <row r="196" s="18" customFormat="1" ht="15.75" customHeight="1" x14ac:dyDescent="0.2"/>
    <row r="197" s="18" customFormat="1" ht="15.75" customHeight="1" x14ac:dyDescent="0.2"/>
    <row r="198" s="18" customFormat="1" ht="15.75" customHeight="1" x14ac:dyDescent="0.2"/>
    <row r="199" s="18" customFormat="1" ht="15.75" customHeight="1" x14ac:dyDescent="0.2"/>
    <row r="200" s="18" customFormat="1" ht="15.75" customHeight="1" x14ac:dyDescent="0.2"/>
    <row r="201" s="18" customFormat="1" ht="15.75" customHeight="1" x14ac:dyDescent="0.2"/>
    <row r="202" s="18" customFormat="1" ht="15.75" customHeight="1" x14ac:dyDescent="0.2"/>
    <row r="203" s="18" customFormat="1" ht="15.75" customHeight="1" x14ac:dyDescent="0.2"/>
    <row r="204" s="18" customFormat="1" ht="15.75" customHeight="1" x14ac:dyDescent="0.2"/>
    <row r="205" s="18" customFormat="1" ht="15.75" customHeight="1" x14ac:dyDescent="0.2"/>
    <row r="206" s="18" customFormat="1" ht="15.75" customHeight="1" x14ac:dyDescent="0.2"/>
    <row r="207" s="18" customFormat="1" ht="15.75" customHeight="1" x14ac:dyDescent="0.2"/>
    <row r="208" s="18" customFormat="1" ht="15.75" customHeight="1" x14ac:dyDescent="0.2"/>
    <row r="209" s="18" customFormat="1" ht="15.75" customHeight="1" x14ac:dyDescent="0.2"/>
    <row r="210" s="18" customFormat="1" ht="15.75" customHeight="1" x14ac:dyDescent="0.2"/>
    <row r="211" s="18" customFormat="1" ht="15.75" customHeight="1" x14ac:dyDescent="0.2"/>
    <row r="212" s="18" customFormat="1" ht="15.75" customHeight="1" x14ac:dyDescent="0.2"/>
    <row r="213" s="18" customFormat="1" ht="15.75" customHeight="1" x14ac:dyDescent="0.2"/>
    <row r="214" s="18" customFormat="1" ht="15.75" customHeight="1" x14ac:dyDescent="0.2"/>
    <row r="215" s="18" customFormat="1" ht="15.75" customHeight="1" x14ac:dyDescent="0.2"/>
    <row r="216" s="18" customFormat="1" ht="15.75" customHeight="1" x14ac:dyDescent="0.2"/>
    <row r="217" s="18" customFormat="1" ht="15.75" customHeight="1" x14ac:dyDescent="0.2"/>
    <row r="218" s="18" customFormat="1" ht="15.75" customHeight="1" x14ac:dyDescent="0.2"/>
    <row r="219" s="18" customFormat="1" ht="15.75" customHeight="1" x14ac:dyDescent="0.2"/>
    <row r="220" s="18" customFormat="1" ht="15.75" customHeight="1" x14ac:dyDescent="0.2"/>
    <row r="221" s="18" customFormat="1" ht="15.75" customHeight="1" x14ac:dyDescent="0.2"/>
    <row r="222" s="18" customFormat="1" ht="15.75" customHeight="1" x14ac:dyDescent="0.2"/>
    <row r="223" s="18" customFormat="1" ht="15.75" customHeight="1" x14ac:dyDescent="0.2"/>
    <row r="224" s="18" customFormat="1" ht="15.75" customHeight="1" x14ac:dyDescent="0.2"/>
    <row r="225" s="18" customFormat="1" ht="15.75" customHeight="1" x14ac:dyDescent="0.2"/>
    <row r="226" s="18" customFormat="1" ht="15.75" customHeight="1" x14ac:dyDescent="0.2"/>
    <row r="227" s="18" customFormat="1" ht="15.75" customHeight="1" x14ac:dyDescent="0.2"/>
    <row r="228" s="18" customFormat="1" ht="15.75" customHeight="1" x14ac:dyDescent="0.2"/>
    <row r="229" s="18" customFormat="1" ht="15.75" customHeight="1" x14ac:dyDescent="0.2"/>
    <row r="230" s="18" customFormat="1" ht="15.75" customHeight="1" x14ac:dyDescent="0.2"/>
    <row r="231" s="18" customFormat="1" ht="15.75" customHeight="1" x14ac:dyDescent="0.2"/>
    <row r="232" s="18" customFormat="1" ht="15.75" customHeight="1" x14ac:dyDescent="0.2"/>
    <row r="233" s="18" customFormat="1" ht="15.75" customHeight="1" x14ac:dyDescent="0.2"/>
    <row r="234" s="18" customFormat="1" ht="15.75" customHeight="1" x14ac:dyDescent="0.2"/>
    <row r="235" s="18" customFormat="1" ht="15.75" customHeight="1" x14ac:dyDescent="0.2"/>
    <row r="236" s="18" customFormat="1" ht="15.75" customHeight="1" x14ac:dyDescent="0.2"/>
    <row r="237" s="18" customFormat="1" ht="15.75" customHeight="1" x14ac:dyDescent="0.2"/>
    <row r="238" s="18" customFormat="1" ht="15.75" customHeight="1" x14ac:dyDescent="0.2"/>
    <row r="239" s="18" customFormat="1" ht="15.75" customHeight="1" x14ac:dyDescent="0.2"/>
    <row r="240" s="18" customFormat="1" ht="15.75" customHeight="1" x14ac:dyDescent="0.2"/>
    <row r="241" s="18" customFormat="1" ht="15.75" customHeight="1" x14ac:dyDescent="0.2"/>
    <row r="242" s="18" customFormat="1" ht="15.75" customHeight="1" x14ac:dyDescent="0.2"/>
    <row r="243" s="18" customFormat="1" ht="15.75" customHeight="1" x14ac:dyDescent="0.2"/>
    <row r="244" s="18" customFormat="1" ht="15.75" customHeight="1" x14ac:dyDescent="0.2"/>
    <row r="245" s="18" customFormat="1" ht="15.75" customHeight="1" x14ac:dyDescent="0.2"/>
    <row r="246" s="18" customFormat="1" ht="15.75" customHeight="1" x14ac:dyDescent="0.2"/>
    <row r="247" s="18" customFormat="1" ht="15.75" customHeight="1" x14ac:dyDescent="0.2"/>
    <row r="248" s="18" customFormat="1" ht="15.75" customHeight="1" x14ac:dyDescent="0.2"/>
    <row r="249" s="18" customFormat="1" ht="15.75" customHeight="1" x14ac:dyDescent="0.2"/>
    <row r="250" s="18" customFormat="1" ht="15.75" customHeight="1" x14ac:dyDescent="0.2"/>
    <row r="251" s="18" customFormat="1" ht="15.75" customHeight="1" x14ac:dyDescent="0.2"/>
    <row r="252" s="18" customFormat="1" ht="15.75" customHeight="1" x14ac:dyDescent="0.2"/>
    <row r="253" s="18" customFormat="1" ht="15.75" customHeight="1" x14ac:dyDescent="0.2"/>
    <row r="254" s="18" customFormat="1" ht="15.75" customHeight="1" x14ac:dyDescent="0.2"/>
    <row r="255" s="18" customFormat="1" ht="15.75" customHeight="1" x14ac:dyDescent="0.2"/>
    <row r="256" s="18" customFormat="1" ht="15.75" customHeight="1" x14ac:dyDescent="0.2"/>
    <row r="257" s="18" customFormat="1" ht="15.75" customHeight="1" x14ac:dyDescent="0.2"/>
    <row r="258" s="18" customFormat="1" ht="15.75" customHeight="1" x14ac:dyDescent="0.2"/>
    <row r="259" s="18" customFormat="1" ht="15.75" customHeight="1" x14ac:dyDescent="0.2"/>
    <row r="260" s="18" customFormat="1" ht="15.75" customHeight="1" x14ac:dyDescent="0.2"/>
    <row r="261" s="18" customFormat="1" ht="15.75" customHeight="1" x14ac:dyDescent="0.2"/>
    <row r="262" s="18" customFormat="1" ht="15.75" customHeight="1" x14ac:dyDescent="0.2"/>
    <row r="263" s="18" customFormat="1" ht="15.75" customHeight="1" x14ac:dyDescent="0.2"/>
    <row r="264" s="18" customFormat="1" ht="15.75" customHeight="1" x14ac:dyDescent="0.2"/>
    <row r="265" s="18" customFormat="1" ht="15.75" customHeight="1" x14ac:dyDescent="0.2"/>
    <row r="266" s="18" customFormat="1" ht="15.75" customHeight="1" x14ac:dyDescent="0.2"/>
    <row r="267" s="18" customFormat="1" ht="15.75" customHeight="1" x14ac:dyDescent="0.2"/>
    <row r="268" s="18" customFormat="1" ht="15.75" customHeight="1" x14ac:dyDescent="0.2"/>
    <row r="269" s="18" customFormat="1" ht="15.75" customHeight="1" x14ac:dyDescent="0.2"/>
    <row r="270" s="18" customFormat="1" ht="15.75" customHeight="1" x14ac:dyDescent="0.2"/>
    <row r="271" s="18" customFormat="1" ht="15.75" customHeight="1" x14ac:dyDescent="0.2"/>
    <row r="272" s="18" customFormat="1" ht="15.75" customHeight="1" x14ac:dyDescent="0.2"/>
    <row r="273" s="18" customFormat="1" ht="15.75" customHeight="1" x14ac:dyDescent="0.2"/>
    <row r="274" s="18" customFormat="1" ht="15.75" customHeight="1" x14ac:dyDescent="0.2"/>
    <row r="275" s="18" customFormat="1" ht="15.75" customHeight="1" x14ac:dyDescent="0.2"/>
    <row r="276" s="18" customFormat="1" ht="15.75" customHeight="1" x14ac:dyDescent="0.2"/>
    <row r="277" s="18" customFormat="1" ht="15.75" customHeight="1" x14ac:dyDescent="0.2"/>
    <row r="278" s="18" customFormat="1" ht="15.75" customHeight="1" x14ac:dyDescent="0.2"/>
    <row r="279" s="18" customFormat="1" ht="15.75" customHeight="1" x14ac:dyDescent="0.2"/>
    <row r="280" s="18" customFormat="1" ht="15.75" customHeight="1" x14ac:dyDescent="0.2"/>
    <row r="281" s="18" customFormat="1" ht="15.75" customHeight="1" x14ac:dyDescent="0.2"/>
    <row r="282" s="18" customFormat="1" ht="15.75" customHeight="1" x14ac:dyDescent="0.2"/>
    <row r="283" s="18" customFormat="1" ht="15.75" customHeight="1" x14ac:dyDescent="0.2"/>
    <row r="284" s="18" customFormat="1" ht="15.75" customHeight="1" x14ac:dyDescent="0.2"/>
    <row r="285" s="18" customFormat="1" ht="15.75" customHeight="1" x14ac:dyDescent="0.2"/>
    <row r="286" s="18" customFormat="1" ht="15.75" customHeight="1" x14ac:dyDescent="0.2"/>
    <row r="287" s="18" customFormat="1" ht="15.75" customHeight="1" x14ac:dyDescent="0.2"/>
    <row r="288" s="18" customFormat="1" ht="15.75" customHeight="1" x14ac:dyDescent="0.2"/>
    <row r="289" s="18" customFormat="1" ht="15.75" customHeight="1" x14ac:dyDescent="0.2"/>
    <row r="290" s="18" customFormat="1" ht="15.75" customHeight="1" x14ac:dyDescent="0.2"/>
    <row r="291" s="18" customFormat="1" ht="15.75" customHeight="1" x14ac:dyDescent="0.2"/>
    <row r="292" s="18" customFormat="1" ht="15.75" customHeight="1" x14ac:dyDescent="0.2"/>
    <row r="293" s="18" customFormat="1" ht="15.75" customHeight="1" x14ac:dyDescent="0.2"/>
    <row r="294" s="18" customFormat="1" ht="15.75" customHeight="1" x14ac:dyDescent="0.2"/>
    <row r="295" s="18" customFormat="1" ht="15.75" customHeight="1" x14ac:dyDescent="0.2"/>
    <row r="296" s="18" customFormat="1" ht="15.75" customHeight="1" x14ac:dyDescent="0.2"/>
    <row r="297" s="18" customFormat="1" ht="15.75" customHeight="1" x14ac:dyDescent="0.2"/>
    <row r="298" s="18" customFormat="1" ht="15.75" customHeight="1" x14ac:dyDescent="0.2"/>
    <row r="299" s="18" customFormat="1" ht="15.75" customHeight="1" x14ac:dyDescent="0.2"/>
    <row r="300" s="18" customFormat="1" ht="15.75" customHeight="1" x14ac:dyDescent="0.2"/>
    <row r="301" s="18" customFormat="1" ht="15.75" customHeight="1" x14ac:dyDescent="0.2"/>
    <row r="302" s="18" customFormat="1" ht="15.75" customHeight="1" x14ac:dyDescent="0.2"/>
    <row r="303" s="18" customFormat="1" ht="15.75" customHeight="1" x14ac:dyDescent="0.2"/>
    <row r="304" s="18" customFormat="1" ht="15.75" customHeight="1" x14ac:dyDescent="0.2"/>
    <row r="305" s="18" customFormat="1" ht="15.75" customHeight="1" x14ac:dyDescent="0.2"/>
    <row r="306" s="18" customFormat="1" ht="15.75" customHeight="1" x14ac:dyDescent="0.2"/>
    <row r="307" s="18" customFormat="1" ht="15.75" customHeight="1" x14ac:dyDescent="0.2"/>
    <row r="308" s="18" customFormat="1" ht="15.75" customHeight="1" x14ac:dyDescent="0.2"/>
    <row r="309" s="18" customFormat="1" ht="15.75" customHeight="1" x14ac:dyDescent="0.2"/>
    <row r="310" s="18" customFormat="1" ht="15.75" customHeight="1" x14ac:dyDescent="0.2"/>
    <row r="311" s="18" customFormat="1" ht="15.75" customHeight="1" x14ac:dyDescent="0.2"/>
    <row r="312" s="18" customFormat="1" ht="15.75" customHeight="1" x14ac:dyDescent="0.2"/>
    <row r="313" s="18" customFormat="1" ht="15.75" customHeight="1" x14ac:dyDescent="0.2"/>
    <row r="314" s="18" customFormat="1" ht="15.75" customHeight="1" x14ac:dyDescent="0.2"/>
    <row r="315" s="18" customFormat="1" ht="15.75" customHeight="1" x14ac:dyDescent="0.2"/>
    <row r="316" s="18" customFormat="1" ht="15.75" customHeight="1" x14ac:dyDescent="0.2"/>
    <row r="317" s="18" customFormat="1" ht="15.75" customHeight="1" x14ac:dyDescent="0.2"/>
    <row r="318" s="18" customFormat="1" ht="15.75" customHeight="1" x14ac:dyDescent="0.2"/>
    <row r="319" s="18" customFormat="1" ht="15.75" customHeight="1" x14ac:dyDescent="0.2"/>
    <row r="320" s="18" customFormat="1" ht="15.75" customHeight="1" x14ac:dyDescent="0.2"/>
    <row r="321" s="18" customFormat="1" ht="15.75" customHeight="1" x14ac:dyDescent="0.2"/>
    <row r="322" s="18" customFormat="1" ht="15.75" customHeight="1" x14ac:dyDescent="0.2"/>
    <row r="323" s="18" customFormat="1" ht="15.75" customHeight="1" x14ac:dyDescent="0.2"/>
    <row r="324" s="18" customFormat="1" ht="15.75" customHeight="1" x14ac:dyDescent="0.2"/>
    <row r="325" s="18" customFormat="1" ht="15.75" customHeight="1" x14ac:dyDescent="0.2"/>
    <row r="326" s="18" customFormat="1" ht="15.75" customHeight="1" x14ac:dyDescent="0.2"/>
    <row r="327" s="18" customFormat="1" ht="15.75" customHeight="1" x14ac:dyDescent="0.2"/>
    <row r="328" s="18" customFormat="1" ht="15.75" customHeight="1" x14ac:dyDescent="0.2"/>
    <row r="329" s="18" customFormat="1" ht="15.75" customHeight="1" x14ac:dyDescent="0.2"/>
    <row r="330" s="18" customFormat="1" ht="15.75" customHeight="1" x14ac:dyDescent="0.2"/>
    <row r="331" s="18" customFormat="1" ht="15.75" customHeight="1" x14ac:dyDescent="0.2"/>
    <row r="332" s="18" customFormat="1" ht="15.75" customHeight="1" x14ac:dyDescent="0.2"/>
    <row r="333" s="18" customFormat="1" ht="15.75" customHeight="1" x14ac:dyDescent="0.2"/>
    <row r="334" s="18" customFormat="1" ht="15.75" customHeight="1" x14ac:dyDescent="0.2"/>
    <row r="335" s="18" customFormat="1" ht="15.75" customHeight="1" x14ac:dyDescent="0.2"/>
    <row r="336" s="18" customFormat="1" ht="15.75" customHeight="1" x14ac:dyDescent="0.2"/>
    <row r="337" s="18" customFormat="1" ht="15.75" customHeight="1" x14ac:dyDescent="0.2"/>
    <row r="338" s="18" customFormat="1" ht="15.75" customHeight="1" x14ac:dyDescent="0.2"/>
    <row r="339" s="18" customFormat="1" ht="15.75" customHeight="1" x14ac:dyDescent="0.2"/>
    <row r="340" s="18" customFormat="1" ht="15.75" customHeight="1" x14ac:dyDescent="0.2"/>
    <row r="341" s="18" customFormat="1" ht="15.75" customHeight="1" x14ac:dyDescent="0.2"/>
    <row r="342" s="18" customFormat="1" ht="15.75" customHeight="1" x14ac:dyDescent="0.2"/>
    <row r="343" s="18" customFormat="1" ht="15.75" customHeight="1" x14ac:dyDescent="0.2"/>
    <row r="344" s="18" customFormat="1" ht="15.75" customHeight="1" x14ac:dyDescent="0.2"/>
    <row r="345" s="18" customFormat="1" ht="15.75" customHeight="1" x14ac:dyDescent="0.2"/>
    <row r="346" s="18" customFormat="1" ht="15.75" customHeight="1" x14ac:dyDescent="0.2"/>
    <row r="347" s="18" customFormat="1" ht="15.75" customHeight="1" x14ac:dyDescent="0.2"/>
    <row r="348" s="18" customFormat="1" ht="15.75" customHeight="1" x14ac:dyDescent="0.2"/>
    <row r="349" s="18" customFormat="1" ht="15.75" customHeight="1" x14ac:dyDescent="0.2"/>
    <row r="350" s="18" customFormat="1" ht="15.75" customHeight="1" x14ac:dyDescent="0.2"/>
    <row r="351" s="18" customFormat="1" ht="15.75" customHeight="1" x14ac:dyDescent="0.2"/>
    <row r="352" s="18" customFormat="1" ht="15.75" customHeight="1" x14ac:dyDescent="0.2"/>
    <row r="353" s="18" customFormat="1" ht="15.75" customHeight="1" x14ac:dyDescent="0.2"/>
    <row r="354" s="18" customFormat="1" ht="15.75" customHeight="1" x14ac:dyDescent="0.2"/>
    <row r="355" s="18" customFormat="1" ht="15.75" customHeight="1" x14ac:dyDescent="0.2"/>
    <row r="356" s="18" customFormat="1" ht="15.75" customHeight="1" x14ac:dyDescent="0.2"/>
    <row r="357" s="18" customFormat="1" ht="15.75" customHeight="1" x14ac:dyDescent="0.2"/>
    <row r="358" s="18" customFormat="1" ht="15.75" customHeight="1" x14ac:dyDescent="0.2"/>
    <row r="359" s="18" customFormat="1" ht="15.75" customHeight="1" x14ac:dyDescent="0.2"/>
    <row r="360" s="18" customFormat="1" ht="15.75" customHeight="1" x14ac:dyDescent="0.2"/>
    <row r="361" s="18" customFormat="1" ht="15.75" customHeight="1" x14ac:dyDescent="0.2"/>
    <row r="362" s="18" customFormat="1" ht="15.75" customHeight="1" x14ac:dyDescent="0.2"/>
    <row r="363" s="18" customFormat="1" ht="15.75" customHeight="1" x14ac:dyDescent="0.2"/>
    <row r="364" s="18" customFormat="1" ht="15.75" customHeight="1" x14ac:dyDescent="0.2"/>
    <row r="365" s="18" customFormat="1" ht="15.75" customHeight="1" x14ac:dyDescent="0.2"/>
    <row r="366" s="18" customFormat="1" ht="15.75" customHeight="1" x14ac:dyDescent="0.2"/>
    <row r="367" s="18" customFormat="1" ht="15.75" customHeight="1" x14ac:dyDescent="0.2"/>
    <row r="368" s="18" customFormat="1" ht="15.75" customHeight="1" x14ac:dyDescent="0.2"/>
    <row r="369" s="18" customFormat="1" ht="15.75" customHeight="1" x14ac:dyDescent="0.2"/>
    <row r="370" s="18" customFormat="1" ht="15.75" customHeight="1" x14ac:dyDescent="0.2"/>
    <row r="371" s="18" customFormat="1" ht="15.75" customHeight="1" x14ac:dyDescent="0.2"/>
    <row r="372" s="18" customFormat="1" ht="15.75" customHeight="1" x14ac:dyDescent="0.2"/>
    <row r="373" s="18" customFormat="1" ht="15.75" customHeight="1" x14ac:dyDescent="0.2"/>
    <row r="374" s="18" customFormat="1" ht="15.75" customHeight="1" x14ac:dyDescent="0.2"/>
    <row r="375" s="18" customFormat="1" ht="15.75" customHeight="1" x14ac:dyDescent="0.2"/>
    <row r="376" s="18" customFormat="1" ht="15.75" customHeight="1" x14ac:dyDescent="0.2"/>
    <row r="377" s="18" customFormat="1" ht="15.75" customHeight="1" x14ac:dyDescent="0.2"/>
    <row r="378" s="18" customFormat="1" ht="15.75" customHeight="1" x14ac:dyDescent="0.2"/>
    <row r="379" s="18" customFormat="1" ht="15.75" customHeight="1" x14ac:dyDescent="0.2"/>
    <row r="380" s="18" customFormat="1" ht="15.75" customHeight="1" x14ac:dyDescent="0.2"/>
    <row r="381" s="18" customFormat="1" ht="15.75" customHeight="1" x14ac:dyDescent="0.2"/>
    <row r="382" s="18" customFormat="1" ht="15.75" customHeight="1" x14ac:dyDescent="0.2"/>
    <row r="383" s="18" customFormat="1" ht="15.75" customHeight="1" x14ac:dyDescent="0.2"/>
    <row r="384" s="18" customFormat="1" ht="15.75" customHeight="1" x14ac:dyDescent="0.2"/>
    <row r="385" s="18" customFormat="1" ht="15.75" customHeight="1" x14ac:dyDescent="0.2"/>
    <row r="386" s="18" customFormat="1" ht="15.75" customHeight="1" x14ac:dyDescent="0.2"/>
    <row r="387" s="18" customFormat="1" ht="15.75" customHeight="1" x14ac:dyDescent="0.2"/>
    <row r="388" s="18" customFormat="1" ht="15.75" customHeight="1" x14ac:dyDescent="0.2"/>
    <row r="389" s="18" customFormat="1" ht="15.75" customHeight="1" x14ac:dyDescent="0.2"/>
    <row r="390" s="18" customFormat="1" ht="15.75" customHeight="1" x14ac:dyDescent="0.2"/>
    <row r="391" s="18" customFormat="1" ht="15.75" customHeight="1" x14ac:dyDescent="0.2"/>
    <row r="392" s="18" customFormat="1" ht="15.75" customHeight="1" x14ac:dyDescent="0.2"/>
    <row r="393" s="18" customFormat="1" ht="15.75" customHeight="1" x14ac:dyDescent="0.2"/>
    <row r="394" s="18" customFormat="1" ht="15.75" customHeight="1" x14ac:dyDescent="0.2"/>
    <row r="395" s="18" customFormat="1" ht="15.75" customHeight="1" x14ac:dyDescent="0.2"/>
    <row r="396" s="18" customFormat="1" ht="15.75" customHeight="1" x14ac:dyDescent="0.2"/>
    <row r="397" s="18" customFormat="1" ht="15.75" customHeight="1" x14ac:dyDescent="0.2"/>
    <row r="398" s="18" customFormat="1" ht="15.75" customHeight="1" x14ac:dyDescent="0.2"/>
    <row r="399" s="18" customFormat="1" ht="15.75" customHeight="1" x14ac:dyDescent="0.2"/>
    <row r="400" s="18" customFormat="1" ht="15.75" customHeight="1" x14ac:dyDescent="0.2"/>
    <row r="401" s="18" customFormat="1" ht="15.75" customHeight="1" x14ac:dyDescent="0.2"/>
    <row r="402" s="18" customFormat="1" ht="15.75" customHeight="1" x14ac:dyDescent="0.2"/>
    <row r="403" s="18" customFormat="1" ht="15.75" customHeight="1" x14ac:dyDescent="0.2"/>
    <row r="404" s="18" customFormat="1" ht="15.75" customHeight="1" x14ac:dyDescent="0.2"/>
    <row r="405" s="18" customFormat="1" ht="15.75" customHeight="1" x14ac:dyDescent="0.2"/>
    <row r="406" s="18" customFormat="1" ht="15.75" customHeight="1" x14ac:dyDescent="0.2"/>
    <row r="407" s="18" customFormat="1" ht="15.75" customHeight="1" x14ac:dyDescent="0.2"/>
    <row r="408" s="18" customFormat="1" ht="15.75" customHeight="1" x14ac:dyDescent="0.2"/>
    <row r="409" s="18" customFormat="1" ht="15.75" customHeight="1" x14ac:dyDescent="0.2"/>
    <row r="410" s="18" customFormat="1" ht="15.75" customHeight="1" x14ac:dyDescent="0.2"/>
    <row r="411" s="18" customFormat="1" ht="15.75" customHeight="1" x14ac:dyDescent="0.2"/>
    <row r="412" s="18" customFormat="1" ht="15.75" customHeight="1" x14ac:dyDescent="0.2"/>
    <row r="413" s="18" customFormat="1" ht="15.75" customHeight="1" x14ac:dyDescent="0.2"/>
    <row r="414" s="18" customFormat="1" ht="15.75" customHeight="1" x14ac:dyDescent="0.2"/>
    <row r="415" s="18" customFormat="1" ht="15.75" customHeight="1" x14ac:dyDescent="0.2"/>
    <row r="416" s="18" customFormat="1" ht="15.75" customHeight="1" x14ac:dyDescent="0.2"/>
    <row r="417" s="18" customFormat="1" ht="15.75" customHeight="1" x14ac:dyDescent="0.2"/>
    <row r="418" s="18" customFormat="1" ht="15.75" customHeight="1" x14ac:dyDescent="0.2"/>
    <row r="419" s="18" customFormat="1" ht="15.75" customHeight="1" x14ac:dyDescent="0.2"/>
    <row r="420" s="18" customFormat="1" ht="15.75" customHeight="1" x14ac:dyDescent="0.2"/>
    <row r="421" s="18" customFormat="1" ht="15.75" customHeight="1" x14ac:dyDescent="0.2"/>
    <row r="422" s="18" customFormat="1" ht="15.75" customHeight="1" x14ac:dyDescent="0.2"/>
    <row r="423" s="18" customFormat="1" ht="15.75" customHeight="1" x14ac:dyDescent="0.2"/>
    <row r="424" s="18" customFormat="1" ht="15.75" customHeight="1" x14ac:dyDescent="0.2"/>
    <row r="425" s="18" customFormat="1" ht="15.75" customHeight="1" x14ac:dyDescent="0.2"/>
    <row r="426" s="18" customFormat="1" ht="15.75" customHeight="1" x14ac:dyDescent="0.2"/>
    <row r="427" s="18" customFormat="1" ht="15.75" customHeight="1" x14ac:dyDescent="0.2"/>
    <row r="428" s="18" customFormat="1" ht="15.75" customHeight="1" x14ac:dyDescent="0.2"/>
    <row r="429" s="18" customFormat="1" ht="15.75" customHeight="1" x14ac:dyDescent="0.2"/>
    <row r="430" s="18" customFormat="1" ht="15.75" customHeight="1" x14ac:dyDescent="0.2"/>
    <row r="431" s="18" customFormat="1" ht="15.75" customHeight="1" x14ac:dyDescent="0.2"/>
    <row r="432" s="18" customFormat="1" ht="15.75" customHeight="1" x14ac:dyDescent="0.2"/>
    <row r="433" s="18" customFormat="1" ht="15.75" customHeight="1" x14ac:dyDescent="0.2"/>
    <row r="434" s="18" customFormat="1" ht="15.75" customHeight="1" x14ac:dyDescent="0.2"/>
    <row r="435" s="18" customFormat="1" ht="15.75" customHeight="1" x14ac:dyDescent="0.2"/>
    <row r="436" s="18" customFormat="1" ht="15.75" customHeight="1" x14ac:dyDescent="0.2"/>
    <row r="437" s="18" customFormat="1" ht="15.75" customHeight="1" x14ac:dyDescent="0.2"/>
    <row r="438" s="18" customFormat="1" ht="15.75" customHeight="1" x14ac:dyDescent="0.2"/>
    <row r="439" s="18" customFormat="1" ht="15.75" customHeight="1" x14ac:dyDescent="0.2"/>
    <row r="440" s="18" customFormat="1" ht="15.75" customHeight="1" x14ac:dyDescent="0.2"/>
    <row r="441" s="18" customFormat="1" ht="15.75" customHeight="1" x14ac:dyDescent="0.2"/>
    <row r="442" s="18" customFormat="1" ht="15.75" customHeight="1" x14ac:dyDescent="0.2"/>
    <row r="443" s="18" customFormat="1" ht="15.75" customHeight="1" x14ac:dyDescent="0.2"/>
    <row r="444" s="18" customFormat="1" ht="15.75" customHeight="1" x14ac:dyDescent="0.2"/>
    <row r="445" s="18" customFormat="1" ht="15.75" customHeight="1" x14ac:dyDescent="0.2"/>
    <row r="446" s="18" customFormat="1" ht="15.75" customHeight="1" x14ac:dyDescent="0.2"/>
    <row r="447" s="18" customFormat="1" ht="15.75" customHeight="1" x14ac:dyDescent="0.2"/>
    <row r="448" s="18" customFormat="1" ht="15.75" customHeight="1" x14ac:dyDescent="0.2"/>
    <row r="449" s="18" customFormat="1" ht="15.75" customHeight="1" x14ac:dyDescent="0.2"/>
    <row r="450" s="18" customFormat="1" ht="15.75" customHeight="1" x14ac:dyDescent="0.2"/>
    <row r="451" s="18" customFormat="1" ht="15.75" customHeight="1" x14ac:dyDescent="0.2"/>
    <row r="452" s="18" customFormat="1" ht="15.75" customHeight="1" x14ac:dyDescent="0.2"/>
    <row r="453" s="18" customFormat="1" ht="15.75" customHeight="1" x14ac:dyDescent="0.2"/>
    <row r="454" s="18" customFormat="1" ht="15.75" customHeight="1" x14ac:dyDescent="0.2"/>
    <row r="455" s="18" customFormat="1" ht="15.75" customHeight="1" x14ac:dyDescent="0.2"/>
    <row r="456" s="18" customFormat="1" ht="15.75" customHeight="1" x14ac:dyDescent="0.2"/>
    <row r="457" s="18" customFormat="1" ht="15.75" customHeight="1" x14ac:dyDescent="0.2"/>
    <row r="458" s="18" customFormat="1" ht="15.75" customHeight="1" x14ac:dyDescent="0.2"/>
    <row r="459" s="18" customFormat="1" ht="15.75" customHeight="1" x14ac:dyDescent="0.2"/>
    <row r="460" s="18" customFormat="1" ht="15.75" customHeight="1" x14ac:dyDescent="0.2"/>
    <row r="461" s="18" customFormat="1" ht="15.75" customHeight="1" x14ac:dyDescent="0.2"/>
    <row r="462" s="18" customFormat="1" ht="15.75" customHeight="1" x14ac:dyDescent="0.2"/>
    <row r="463" s="18" customFormat="1" ht="15.75" customHeight="1" x14ac:dyDescent="0.2"/>
    <row r="464" s="18" customFormat="1" ht="15.75" customHeight="1" x14ac:dyDescent="0.2"/>
    <row r="465" s="18" customFormat="1" ht="15.75" customHeight="1" x14ac:dyDescent="0.2"/>
    <row r="466" s="18" customFormat="1" ht="15.75" customHeight="1" x14ac:dyDescent="0.2"/>
    <row r="467" s="18" customFormat="1" ht="15.75" customHeight="1" x14ac:dyDescent="0.2"/>
    <row r="468" s="18" customFormat="1" ht="15.75" customHeight="1" x14ac:dyDescent="0.2"/>
    <row r="469" s="18" customFormat="1" ht="15.75" customHeight="1" x14ac:dyDescent="0.2"/>
    <row r="470" s="18" customFormat="1" ht="15.75" customHeight="1" x14ac:dyDescent="0.2"/>
    <row r="471" s="18" customFormat="1" ht="15.75" customHeight="1" x14ac:dyDescent="0.2"/>
    <row r="472" s="18" customFormat="1" ht="15.75" customHeight="1" x14ac:dyDescent="0.2"/>
    <row r="473" s="18" customFormat="1" ht="15.75" customHeight="1" x14ac:dyDescent="0.2"/>
    <row r="474" s="18" customFormat="1" ht="15.75" customHeight="1" x14ac:dyDescent="0.2"/>
    <row r="475" s="18" customFormat="1" ht="15.75" customHeight="1" x14ac:dyDescent="0.2"/>
    <row r="476" s="18" customFormat="1" ht="15.75" customHeight="1" x14ac:dyDescent="0.2"/>
    <row r="477" s="18" customFormat="1" ht="15.75" customHeight="1" x14ac:dyDescent="0.2"/>
    <row r="478" s="18" customFormat="1" ht="15.75" customHeight="1" x14ac:dyDescent="0.2"/>
    <row r="479" s="18" customFormat="1" ht="15.75" customHeight="1" x14ac:dyDescent="0.2"/>
    <row r="480" s="18" customFormat="1" ht="15.75" customHeight="1" x14ac:dyDescent="0.2"/>
    <row r="481" s="18" customFormat="1" ht="15.75" customHeight="1" x14ac:dyDescent="0.2"/>
    <row r="482" s="18" customFormat="1" ht="15.75" customHeight="1" x14ac:dyDescent="0.2"/>
    <row r="483" s="18" customFormat="1" ht="15.75" customHeight="1" x14ac:dyDescent="0.2"/>
    <row r="484" s="18" customFormat="1" ht="15.75" customHeight="1" x14ac:dyDescent="0.2"/>
    <row r="485" s="18" customFormat="1" ht="15.75" customHeight="1" x14ac:dyDescent="0.2"/>
    <row r="486" s="18" customFormat="1" ht="15.75" customHeight="1" x14ac:dyDescent="0.2"/>
    <row r="487" s="18" customFormat="1" ht="15.75" customHeight="1" x14ac:dyDescent="0.2"/>
    <row r="488" s="18" customFormat="1" ht="15.75" customHeight="1" x14ac:dyDescent="0.2"/>
    <row r="489" s="18" customFormat="1" ht="15.75" customHeight="1" x14ac:dyDescent="0.2"/>
    <row r="490" s="18" customFormat="1" ht="15.75" customHeight="1" x14ac:dyDescent="0.2"/>
    <row r="491" s="18" customFormat="1" ht="15.75" customHeight="1" x14ac:dyDescent="0.2"/>
    <row r="492" s="18" customFormat="1" ht="15.75" customHeight="1" x14ac:dyDescent="0.2"/>
    <row r="493" s="18" customFormat="1" ht="15.75" customHeight="1" x14ac:dyDescent="0.2"/>
    <row r="494" s="18" customFormat="1" ht="15.75" customHeight="1" x14ac:dyDescent="0.2"/>
    <row r="495" s="18" customFormat="1" ht="15.75" customHeight="1" x14ac:dyDescent="0.2"/>
    <row r="496" s="18" customFormat="1" ht="15.75" customHeight="1" x14ac:dyDescent="0.2"/>
    <row r="497" s="18" customFormat="1" ht="15.75" customHeight="1" x14ac:dyDescent="0.2"/>
    <row r="498" s="18" customFormat="1" ht="15.75" customHeight="1" x14ac:dyDescent="0.2"/>
    <row r="499" s="18" customFormat="1" ht="15.75" customHeight="1" x14ac:dyDescent="0.2"/>
    <row r="500" s="18" customFormat="1" ht="15.75" customHeight="1" x14ac:dyDescent="0.2"/>
    <row r="501" s="18" customFormat="1" ht="15.75" customHeight="1" x14ac:dyDescent="0.2"/>
    <row r="502" s="18" customFormat="1" ht="15.75" customHeight="1" x14ac:dyDescent="0.2"/>
    <row r="503" s="18" customFormat="1" ht="15.75" customHeight="1" x14ac:dyDescent="0.2"/>
    <row r="504" s="18" customFormat="1" ht="15.75" customHeight="1" x14ac:dyDescent="0.2"/>
    <row r="505" s="18" customFormat="1" ht="15.75" customHeight="1" x14ac:dyDescent="0.2"/>
    <row r="506" s="18" customFormat="1" ht="15.75" customHeight="1" x14ac:dyDescent="0.2"/>
    <row r="507" s="18" customFormat="1" ht="15.75" customHeight="1" x14ac:dyDescent="0.2"/>
    <row r="508" s="18" customFormat="1" ht="15.75" customHeight="1" x14ac:dyDescent="0.2"/>
    <row r="509" s="18" customFormat="1" ht="15.75" customHeight="1" x14ac:dyDescent="0.2"/>
    <row r="510" s="18" customFormat="1" ht="15.75" customHeight="1" x14ac:dyDescent="0.2"/>
    <row r="511" s="18" customFormat="1" ht="15.75" customHeight="1" x14ac:dyDescent="0.2"/>
    <row r="512" s="18" customFormat="1" ht="15.75" customHeight="1" x14ac:dyDescent="0.2"/>
    <row r="513" s="18" customFormat="1" ht="15.75" customHeight="1" x14ac:dyDescent="0.2"/>
    <row r="514" s="18" customFormat="1" ht="15.75" customHeight="1" x14ac:dyDescent="0.2"/>
    <row r="515" s="18" customFormat="1" ht="15.75" customHeight="1" x14ac:dyDescent="0.2"/>
    <row r="516" s="18" customFormat="1" ht="15.75" customHeight="1" x14ac:dyDescent="0.2"/>
    <row r="517" s="18" customFormat="1" ht="15.75" customHeight="1" x14ac:dyDescent="0.2"/>
    <row r="518" s="18" customFormat="1" ht="15.75" customHeight="1" x14ac:dyDescent="0.2"/>
    <row r="519" s="18" customFormat="1" ht="15.75" customHeight="1" x14ac:dyDescent="0.2"/>
    <row r="520" s="18" customFormat="1" ht="15.75" customHeight="1" x14ac:dyDescent="0.2"/>
    <row r="521" s="18" customFormat="1" ht="15.75" customHeight="1" x14ac:dyDescent="0.2"/>
    <row r="522" s="18" customFormat="1" ht="15.75" customHeight="1" x14ac:dyDescent="0.2"/>
    <row r="523" s="18" customFormat="1" ht="15.75" customHeight="1" x14ac:dyDescent="0.2"/>
    <row r="524" s="18" customFormat="1" ht="15.75" customHeight="1" x14ac:dyDescent="0.2"/>
    <row r="525" s="18" customFormat="1" ht="15.75" customHeight="1" x14ac:dyDescent="0.2"/>
    <row r="526" s="18" customFormat="1" ht="15.75" customHeight="1" x14ac:dyDescent="0.2"/>
    <row r="527" s="18" customFormat="1" ht="15.75" customHeight="1" x14ac:dyDescent="0.2"/>
    <row r="528" s="18" customFormat="1" ht="15.75" customHeight="1" x14ac:dyDescent="0.2"/>
    <row r="529" s="18" customFormat="1" ht="15.75" customHeight="1" x14ac:dyDescent="0.2"/>
    <row r="530" s="18" customFormat="1" ht="15.75" customHeight="1" x14ac:dyDescent="0.2"/>
    <row r="531" s="18" customFormat="1" ht="15.75" customHeight="1" x14ac:dyDescent="0.2"/>
    <row r="532" s="18" customFormat="1" ht="15.75" customHeight="1" x14ac:dyDescent="0.2"/>
    <row r="533" s="18" customFormat="1" ht="15.75" customHeight="1" x14ac:dyDescent="0.2"/>
    <row r="534" s="18" customFormat="1" ht="15.75" customHeight="1" x14ac:dyDescent="0.2"/>
    <row r="535" s="18" customFormat="1" ht="15.75" customHeight="1" x14ac:dyDescent="0.2"/>
    <row r="536" s="18" customFormat="1" ht="15.75" customHeight="1" x14ac:dyDescent="0.2"/>
    <row r="537" s="18" customFormat="1" ht="15.75" customHeight="1" x14ac:dyDescent="0.2"/>
    <row r="538" s="18" customFormat="1" ht="15.75" customHeight="1" x14ac:dyDescent="0.2"/>
    <row r="539" s="18" customFormat="1" ht="15.75" customHeight="1" x14ac:dyDescent="0.2"/>
    <row r="540" s="18" customFormat="1" ht="15.75" customHeight="1" x14ac:dyDescent="0.2"/>
    <row r="541" s="18" customFormat="1" ht="15.75" customHeight="1" x14ac:dyDescent="0.2"/>
    <row r="542" s="18" customFormat="1" ht="15.75" customHeight="1" x14ac:dyDescent="0.2"/>
    <row r="543" s="18" customFormat="1" ht="15.75" customHeight="1" x14ac:dyDescent="0.2"/>
    <row r="544" s="18" customFormat="1" ht="15.75" customHeight="1" x14ac:dyDescent="0.2"/>
    <row r="545" s="18" customFormat="1" ht="15.75" customHeight="1" x14ac:dyDescent="0.2"/>
    <row r="546" s="18" customFormat="1" ht="15.75" customHeight="1" x14ac:dyDescent="0.2"/>
    <row r="547" s="18" customFormat="1" ht="15.75" customHeight="1" x14ac:dyDescent="0.2"/>
    <row r="548" s="18" customFormat="1" ht="15.75" customHeight="1" x14ac:dyDescent="0.2"/>
    <row r="549" s="18" customFormat="1" ht="15.75" customHeight="1" x14ac:dyDescent="0.2"/>
    <row r="550" s="18" customFormat="1" ht="15.75" customHeight="1" x14ac:dyDescent="0.2"/>
    <row r="551" s="18" customFormat="1" ht="15.75" customHeight="1" x14ac:dyDescent="0.2"/>
    <row r="552" s="18" customFormat="1" ht="15.75" customHeight="1" x14ac:dyDescent="0.2"/>
    <row r="553" s="18" customFormat="1" ht="15.75" customHeight="1" x14ac:dyDescent="0.2"/>
    <row r="554" s="18" customFormat="1" ht="15.75" customHeight="1" x14ac:dyDescent="0.2"/>
    <row r="555" s="18" customFormat="1" ht="15.75" customHeight="1" x14ac:dyDescent="0.2"/>
    <row r="556" s="18" customFormat="1" ht="15.75" customHeight="1" x14ac:dyDescent="0.2"/>
    <row r="557" s="18" customFormat="1" ht="15.75" customHeight="1" x14ac:dyDescent="0.2"/>
    <row r="558" s="18" customFormat="1" ht="15.75" customHeight="1" x14ac:dyDescent="0.2"/>
    <row r="559" s="18" customFormat="1" ht="15.75" customHeight="1" x14ac:dyDescent="0.2"/>
    <row r="560" s="18" customFormat="1" ht="15.75" customHeight="1" x14ac:dyDescent="0.2"/>
    <row r="561" s="18" customFormat="1" ht="15.75" customHeight="1" x14ac:dyDescent="0.2"/>
    <row r="562" s="18" customFormat="1" ht="15.75" customHeight="1" x14ac:dyDescent="0.2"/>
    <row r="563" s="18" customFormat="1" ht="15.75" customHeight="1" x14ac:dyDescent="0.2"/>
    <row r="564" s="18" customFormat="1" ht="15.75" customHeight="1" x14ac:dyDescent="0.2"/>
    <row r="565" s="18" customFormat="1" ht="15.75" customHeight="1" x14ac:dyDescent="0.2"/>
    <row r="566" s="18" customFormat="1" ht="15.75" customHeight="1" x14ac:dyDescent="0.2"/>
    <row r="567" s="18" customFormat="1" ht="15.75" customHeight="1" x14ac:dyDescent="0.2"/>
    <row r="568" s="18" customFormat="1" ht="15.75" customHeight="1" x14ac:dyDescent="0.2"/>
    <row r="569" s="18" customFormat="1" ht="15.75" customHeight="1" x14ac:dyDescent="0.2"/>
    <row r="570" s="18" customFormat="1" ht="15.75" customHeight="1" x14ac:dyDescent="0.2"/>
    <row r="571" s="18" customFormat="1" ht="15.75" customHeight="1" x14ac:dyDescent="0.2"/>
    <row r="572" s="18" customFormat="1" ht="15.75" customHeight="1" x14ac:dyDescent="0.2"/>
    <row r="573" s="18" customFormat="1" ht="15.75" customHeight="1" x14ac:dyDescent="0.2"/>
    <row r="574" s="18" customFormat="1" ht="15.75" customHeight="1" x14ac:dyDescent="0.2"/>
    <row r="575" s="18" customFormat="1" ht="15.75" customHeight="1" x14ac:dyDescent="0.2"/>
    <row r="576" s="18" customFormat="1" ht="15.75" customHeight="1" x14ac:dyDescent="0.2"/>
    <row r="577" s="18" customFormat="1" ht="15.75" customHeight="1" x14ac:dyDescent="0.2"/>
    <row r="578" s="18" customFormat="1" ht="15.75" customHeight="1" x14ac:dyDescent="0.2"/>
    <row r="579" s="18" customFormat="1" ht="15.75" customHeight="1" x14ac:dyDescent="0.2"/>
    <row r="580" s="18" customFormat="1" ht="15.75" customHeight="1" x14ac:dyDescent="0.2"/>
    <row r="581" s="18" customFormat="1" ht="15.75" customHeight="1" x14ac:dyDescent="0.2"/>
    <row r="582" s="18" customFormat="1" ht="15.75" customHeight="1" x14ac:dyDescent="0.2"/>
    <row r="583" s="18" customFormat="1" ht="15.75" customHeight="1" x14ac:dyDescent="0.2"/>
    <row r="584" s="18" customFormat="1" ht="15.75" customHeight="1" x14ac:dyDescent="0.2"/>
    <row r="585" s="18" customFormat="1" ht="15.75" customHeight="1" x14ac:dyDescent="0.2"/>
    <row r="586" s="18" customFormat="1" ht="15.75" customHeight="1" x14ac:dyDescent="0.2"/>
    <row r="587" s="18" customFormat="1" ht="15.75" customHeight="1" x14ac:dyDescent="0.2"/>
    <row r="588" s="18" customFormat="1" ht="15.75" customHeight="1" x14ac:dyDescent="0.2"/>
    <row r="589" s="18" customFormat="1" ht="15.75" customHeight="1" x14ac:dyDescent="0.2"/>
    <row r="590" s="18" customFormat="1" ht="15.75" customHeight="1" x14ac:dyDescent="0.2"/>
    <row r="591" s="18" customFormat="1" ht="15.75" customHeight="1" x14ac:dyDescent="0.2"/>
    <row r="592" s="18" customFormat="1" ht="15.75" customHeight="1" x14ac:dyDescent="0.2"/>
    <row r="593" s="18" customFormat="1" ht="15.75" customHeight="1" x14ac:dyDescent="0.2"/>
    <row r="594" s="18" customFormat="1" ht="15.75" customHeight="1" x14ac:dyDescent="0.2"/>
    <row r="595" s="18" customFormat="1" ht="15.75" customHeight="1" x14ac:dyDescent="0.2"/>
    <row r="596" s="18" customFormat="1" ht="15.75" customHeight="1" x14ac:dyDescent="0.2"/>
    <row r="597" s="18" customFormat="1" ht="15.75" customHeight="1" x14ac:dyDescent="0.2"/>
    <row r="598" s="18" customFormat="1" ht="15.75" customHeight="1" x14ac:dyDescent="0.2"/>
    <row r="599" s="18" customFormat="1" ht="15.75" customHeight="1" x14ac:dyDescent="0.2"/>
    <row r="600" s="18" customFormat="1" ht="15.75" customHeight="1" x14ac:dyDescent="0.2"/>
    <row r="601" s="18" customFormat="1" ht="15.75" customHeight="1" x14ac:dyDescent="0.2"/>
    <row r="602" s="18" customFormat="1" ht="15.75" customHeight="1" x14ac:dyDescent="0.2"/>
    <row r="603" s="18" customFormat="1" ht="15.75" customHeight="1" x14ac:dyDescent="0.2"/>
    <row r="604" s="18" customFormat="1" ht="15.75" customHeight="1" x14ac:dyDescent="0.2"/>
    <row r="605" s="18" customFormat="1" ht="15.75" customHeight="1" x14ac:dyDescent="0.2"/>
    <row r="606" s="18" customFormat="1" ht="15.75" customHeight="1" x14ac:dyDescent="0.2"/>
    <row r="607" s="18" customFormat="1" ht="15.75" customHeight="1" x14ac:dyDescent="0.2"/>
    <row r="608" s="18" customFormat="1" ht="15.75" customHeight="1" x14ac:dyDescent="0.2"/>
    <row r="609" s="18" customFormat="1" ht="15.75" customHeight="1" x14ac:dyDescent="0.2"/>
    <row r="610" s="18" customFormat="1" ht="15.75" customHeight="1" x14ac:dyDescent="0.2"/>
    <row r="611" s="18" customFormat="1" ht="15.75" customHeight="1" x14ac:dyDescent="0.2"/>
    <row r="612" s="18" customFormat="1" ht="15.75" customHeight="1" x14ac:dyDescent="0.2"/>
    <row r="613" s="18" customFormat="1" ht="15.75" customHeight="1" x14ac:dyDescent="0.2"/>
    <row r="614" s="18" customFormat="1" ht="15.75" customHeight="1" x14ac:dyDescent="0.2"/>
    <row r="615" s="18" customFormat="1" ht="15.75" customHeight="1" x14ac:dyDescent="0.2"/>
    <row r="616" s="18" customFormat="1" ht="15.75" customHeight="1" x14ac:dyDescent="0.2"/>
    <row r="617" s="18" customFormat="1" ht="15.75" customHeight="1" x14ac:dyDescent="0.2"/>
    <row r="618" s="18" customFormat="1" ht="15.75" customHeight="1" x14ac:dyDescent="0.2"/>
    <row r="619" s="18" customFormat="1" ht="15.75" customHeight="1" x14ac:dyDescent="0.2"/>
    <row r="620" s="18" customFormat="1" ht="15.75" customHeight="1" x14ac:dyDescent="0.2"/>
    <row r="621" s="18" customFormat="1" ht="15.75" customHeight="1" x14ac:dyDescent="0.2"/>
    <row r="622" s="18" customFormat="1" ht="15.75" customHeight="1" x14ac:dyDescent="0.2"/>
    <row r="623" s="18" customFormat="1" ht="15.75" customHeight="1" x14ac:dyDescent="0.2"/>
    <row r="624" s="18" customFormat="1" ht="15.75" customHeight="1" x14ac:dyDescent="0.2"/>
    <row r="625" s="18" customFormat="1" ht="15.75" customHeight="1" x14ac:dyDescent="0.2"/>
    <row r="626" s="18" customFormat="1" ht="15.75" customHeight="1" x14ac:dyDescent="0.2"/>
    <row r="627" s="18" customFormat="1" ht="15.75" customHeight="1" x14ac:dyDescent="0.2"/>
    <row r="628" s="18" customFormat="1" ht="15.75" customHeight="1" x14ac:dyDescent="0.2"/>
    <row r="629" s="18" customFormat="1" ht="15.75" customHeight="1" x14ac:dyDescent="0.2"/>
    <row r="630" s="18" customFormat="1" ht="15.75" customHeight="1" x14ac:dyDescent="0.2"/>
    <row r="631" s="18" customFormat="1" ht="15.75" customHeight="1" x14ac:dyDescent="0.2"/>
    <row r="632" s="18" customFormat="1" ht="15.75" customHeight="1" x14ac:dyDescent="0.2"/>
    <row r="633" s="18" customFormat="1" ht="15.75" customHeight="1" x14ac:dyDescent="0.2"/>
    <row r="634" s="18" customFormat="1" ht="15.75" customHeight="1" x14ac:dyDescent="0.2"/>
    <row r="635" s="18" customFormat="1" ht="15.75" customHeight="1" x14ac:dyDescent="0.2"/>
    <row r="636" s="18" customFormat="1" ht="15.75" customHeight="1" x14ac:dyDescent="0.2"/>
    <row r="637" s="18" customFormat="1" ht="15.75" customHeight="1" x14ac:dyDescent="0.2"/>
    <row r="638" s="18" customFormat="1" ht="15.75" customHeight="1" x14ac:dyDescent="0.2"/>
    <row r="639" s="18" customFormat="1" ht="15.75" customHeight="1" x14ac:dyDescent="0.2"/>
    <row r="640" s="18" customFormat="1" ht="15.75" customHeight="1" x14ac:dyDescent="0.2"/>
    <row r="641" s="18" customFormat="1" ht="15.75" customHeight="1" x14ac:dyDescent="0.2"/>
    <row r="642" s="18" customFormat="1" ht="15.75" customHeight="1" x14ac:dyDescent="0.2"/>
    <row r="643" s="18" customFormat="1" ht="15.75" customHeight="1" x14ac:dyDescent="0.2"/>
    <row r="644" s="18" customFormat="1" ht="15.75" customHeight="1" x14ac:dyDescent="0.2"/>
    <row r="645" s="18" customFormat="1" ht="15.75" customHeight="1" x14ac:dyDescent="0.2"/>
    <row r="646" s="18" customFormat="1" ht="15.75" customHeight="1" x14ac:dyDescent="0.2"/>
    <row r="647" s="18" customFormat="1" ht="15.75" customHeight="1" x14ac:dyDescent="0.2"/>
    <row r="648" s="18" customFormat="1" ht="15.75" customHeight="1" x14ac:dyDescent="0.2"/>
    <row r="649" s="18" customFormat="1" ht="15.75" customHeight="1" x14ac:dyDescent="0.2"/>
    <row r="650" s="18" customFormat="1" ht="15.75" customHeight="1" x14ac:dyDescent="0.2"/>
    <row r="651" s="18" customFormat="1" ht="15.75" customHeight="1" x14ac:dyDescent="0.2"/>
    <row r="652" s="18" customFormat="1" ht="15.75" customHeight="1" x14ac:dyDescent="0.2"/>
    <row r="653" s="18" customFormat="1" ht="15.75" customHeight="1" x14ac:dyDescent="0.2"/>
    <row r="654" s="18" customFormat="1" ht="15.75" customHeight="1" x14ac:dyDescent="0.2"/>
    <row r="655" s="18" customFormat="1" ht="15.75" customHeight="1" x14ac:dyDescent="0.2"/>
    <row r="656" s="18" customFormat="1" ht="15.75" customHeight="1" x14ac:dyDescent="0.2"/>
    <row r="657" s="18" customFormat="1" ht="15.75" customHeight="1" x14ac:dyDescent="0.2"/>
    <row r="658" s="18" customFormat="1" ht="15.75" customHeight="1" x14ac:dyDescent="0.2"/>
    <row r="659" s="18" customFormat="1" ht="15.75" customHeight="1" x14ac:dyDescent="0.2"/>
    <row r="660" s="18" customFormat="1" ht="15.75" customHeight="1" x14ac:dyDescent="0.2"/>
    <row r="661" s="18" customFormat="1" ht="15.75" customHeight="1" x14ac:dyDescent="0.2"/>
    <row r="662" s="18" customFormat="1" ht="15.75" customHeight="1" x14ac:dyDescent="0.2"/>
    <row r="663" s="18" customFormat="1" ht="15.75" customHeight="1" x14ac:dyDescent="0.2"/>
    <row r="664" s="18" customFormat="1" ht="15.75" customHeight="1" x14ac:dyDescent="0.2"/>
    <row r="665" s="18" customFormat="1" ht="15.75" customHeight="1" x14ac:dyDescent="0.2"/>
    <row r="666" s="18" customFormat="1" ht="15.75" customHeight="1" x14ac:dyDescent="0.2"/>
    <row r="667" s="18" customFormat="1" ht="15.75" customHeight="1" x14ac:dyDescent="0.2"/>
    <row r="668" s="18" customFormat="1" ht="15.75" customHeight="1" x14ac:dyDescent="0.2"/>
    <row r="669" s="18" customFormat="1" ht="15.75" customHeight="1" x14ac:dyDescent="0.2"/>
    <row r="670" s="18" customFormat="1" ht="15.75" customHeight="1" x14ac:dyDescent="0.2"/>
    <row r="671" s="18" customFormat="1" ht="15.75" customHeight="1" x14ac:dyDescent="0.2"/>
    <row r="672" s="18" customFormat="1" ht="15.75" customHeight="1" x14ac:dyDescent="0.2"/>
    <row r="673" s="18" customFormat="1" ht="15.75" customHeight="1" x14ac:dyDescent="0.2"/>
    <row r="674" s="18" customFormat="1" ht="15.75" customHeight="1" x14ac:dyDescent="0.2"/>
    <row r="675" s="18" customFormat="1" ht="15.75" customHeight="1" x14ac:dyDescent="0.2"/>
    <row r="676" s="18" customFormat="1" ht="15.75" customHeight="1" x14ac:dyDescent="0.2"/>
    <row r="677" s="18" customFormat="1" ht="15.75" customHeight="1" x14ac:dyDescent="0.2"/>
    <row r="678" s="18" customFormat="1" ht="15.75" customHeight="1" x14ac:dyDescent="0.2"/>
    <row r="679" s="18" customFormat="1" ht="15.75" customHeight="1" x14ac:dyDescent="0.2"/>
    <row r="680" s="18" customFormat="1" ht="15.75" customHeight="1" x14ac:dyDescent="0.2"/>
    <row r="681" s="18" customFormat="1" ht="15.75" customHeight="1" x14ac:dyDescent="0.2"/>
    <row r="682" s="18" customFormat="1" ht="15.75" customHeight="1" x14ac:dyDescent="0.2"/>
    <row r="683" s="18" customFormat="1" ht="15.75" customHeight="1" x14ac:dyDescent="0.2"/>
    <row r="684" s="18" customFormat="1" ht="15.75" customHeight="1" x14ac:dyDescent="0.2"/>
    <row r="685" s="18" customFormat="1" ht="15.75" customHeight="1" x14ac:dyDescent="0.2"/>
    <row r="686" s="18" customFormat="1" ht="15.75" customHeight="1" x14ac:dyDescent="0.2"/>
    <row r="687" s="18" customFormat="1" ht="15.75" customHeight="1" x14ac:dyDescent="0.2"/>
    <row r="688" s="18" customFormat="1" ht="15.75" customHeight="1" x14ac:dyDescent="0.2"/>
    <row r="689" s="18" customFormat="1" ht="15.75" customHeight="1" x14ac:dyDescent="0.2"/>
    <row r="690" s="18" customFormat="1" ht="15.75" customHeight="1" x14ac:dyDescent="0.2"/>
    <row r="691" s="18" customFormat="1" ht="15.75" customHeight="1" x14ac:dyDescent="0.2"/>
    <row r="692" s="18" customFormat="1" ht="15.75" customHeight="1" x14ac:dyDescent="0.2"/>
    <row r="693" s="18" customFormat="1" ht="15.75" customHeight="1" x14ac:dyDescent="0.2"/>
    <row r="694" s="18" customFormat="1" ht="15.75" customHeight="1" x14ac:dyDescent="0.2"/>
    <row r="695" s="18" customFormat="1" ht="15.75" customHeight="1" x14ac:dyDescent="0.2"/>
    <row r="696" s="18" customFormat="1" ht="15.75" customHeight="1" x14ac:dyDescent="0.2"/>
    <row r="697" s="18" customFormat="1" ht="15.75" customHeight="1" x14ac:dyDescent="0.2"/>
    <row r="698" s="18" customFormat="1" ht="15.75" customHeight="1" x14ac:dyDescent="0.2"/>
    <row r="699" s="18" customFormat="1" ht="15.75" customHeight="1" x14ac:dyDescent="0.2"/>
    <row r="700" s="18" customFormat="1" ht="15.75" customHeight="1" x14ac:dyDescent="0.2"/>
    <row r="701" s="18" customFormat="1" ht="15.75" customHeight="1" x14ac:dyDescent="0.2"/>
    <row r="702" s="18" customFormat="1" ht="15.75" customHeight="1" x14ac:dyDescent="0.2"/>
    <row r="703" s="18" customFormat="1" ht="15.75" customHeight="1" x14ac:dyDescent="0.2"/>
    <row r="704" s="18" customFormat="1" ht="15.75" customHeight="1" x14ac:dyDescent="0.2"/>
    <row r="705" s="18" customFormat="1" ht="15.75" customHeight="1" x14ac:dyDescent="0.2"/>
    <row r="706" s="18" customFormat="1" ht="15.75" customHeight="1" x14ac:dyDescent="0.2"/>
    <row r="707" s="18" customFormat="1" ht="15.75" customHeight="1" x14ac:dyDescent="0.2"/>
    <row r="708" s="18" customFormat="1" ht="15.75" customHeight="1" x14ac:dyDescent="0.2"/>
    <row r="709" s="18" customFormat="1" ht="15.75" customHeight="1" x14ac:dyDescent="0.2"/>
    <row r="710" s="18" customFormat="1" ht="15.75" customHeight="1" x14ac:dyDescent="0.2"/>
    <row r="711" s="18" customFormat="1" ht="15.75" customHeight="1" x14ac:dyDescent="0.2"/>
    <row r="712" s="18" customFormat="1" ht="15.75" customHeight="1" x14ac:dyDescent="0.2"/>
    <row r="713" s="18" customFormat="1" ht="15.75" customHeight="1" x14ac:dyDescent="0.2"/>
    <row r="714" s="18" customFormat="1" ht="15.75" customHeight="1" x14ac:dyDescent="0.2"/>
    <row r="715" s="18" customFormat="1" ht="15.75" customHeight="1" x14ac:dyDescent="0.2"/>
    <row r="716" s="18" customFormat="1" ht="15.75" customHeight="1" x14ac:dyDescent="0.2"/>
    <row r="717" s="18" customFormat="1" ht="15.75" customHeight="1" x14ac:dyDescent="0.2"/>
    <row r="718" s="18" customFormat="1" ht="15.75" customHeight="1" x14ac:dyDescent="0.2"/>
    <row r="719" s="18" customFormat="1" ht="15.75" customHeight="1" x14ac:dyDescent="0.2"/>
    <row r="720" s="18" customFormat="1" ht="15.75" customHeight="1" x14ac:dyDescent="0.2"/>
    <row r="721" s="18" customFormat="1" ht="15.75" customHeight="1" x14ac:dyDescent="0.2"/>
    <row r="722" s="18" customFormat="1" ht="15.75" customHeight="1" x14ac:dyDescent="0.2"/>
    <row r="723" s="18" customFormat="1" ht="15.75" customHeight="1" x14ac:dyDescent="0.2"/>
    <row r="724" s="18" customFormat="1" ht="15.75" customHeight="1" x14ac:dyDescent="0.2"/>
    <row r="725" s="18" customFormat="1" ht="15.75" customHeight="1" x14ac:dyDescent="0.2"/>
    <row r="726" s="18" customFormat="1" ht="15.75" customHeight="1" x14ac:dyDescent="0.2"/>
    <row r="727" s="18" customFormat="1" ht="15.75" customHeight="1" x14ac:dyDescent="0.2"/>
    <row r="728" s="18" customFormat="1" ht="15.75" customHeight="1" x14ac:dyDescent="0.2"/>
    <row r="729" s="18" customFormat="1" ht="15.75" customHeight="1" x14ac:dyDescent="0.2"/>
    <row r="730" s="18" customFormat="1" ht="15.75" customHeight="1" x14ac:dyDescent="0.2"/>
    <row r="731" s="18" customFormat="1" ht="15.75" customHeight="1" x14ac:dyDescent="0.2"/>
    <row r="732" s="18" customFormat="1" ht="15.75" customHeight="1" x14ac:dyDescent="0.2"/>
    <row r="733" s="18" customFormat="1" ht="15.75" customHeight="1" x14ac:dyDescent="0.2"/>
    <row r="734" s="18" customFormat="1" ht="15.75" customHeight="1" x14ac:dyDescent="0.2"/>
    <row r="735" s="18" customFormat="1" ht="15.75" customHeight="1" x14ac:dyDescent="0.2"/>
    <row r="736" s="18" customFormat="1" ht="15.75" customHeight="1" x14ac:dyDescent="0.2"/>
    <row r="737" s="18" customFormat="1" ht="15.75" customHeight="1" x14ac:dyDescent="0.2"/>
    <row r="738" s="18" customFormat="1" ht="15.75" customHeight="1" x14ac:dyDescent="0.2"/>
    <row r="739" s="18" customFormat="1" ht="15.75" customHeight="1" x14ac:dyDescent="0.2"/>
    <row r="740" s="18" customFormat="1" ht="15.75" customHeight="1" x14ac:dyDescent="0.2"/>
    <row r="741" s="18" customFormat="1" ht="15.75" customHeight="1" x14ac:dyDescent="0.2"/>
    <row r="742" s="18" customFormat="1" ht="15.75" customHeight="1" x14ac:dyDescent="0.2"/>
    <row r="743" s="18" customFormat="1" ht="15.75" customHeight="1" x14ac:dyDescent="0.2"/>
    <row r="744" s="18" customFormat="1" ht="15.75" customHeight="1" x14ac:dyDescent="0.2"/>
    <row r="745" s="18" customFormat="1" ht="15.75" customHeight="1" x14ac:dyDescent="0.2"/>
    <row r="746" s="18" customFormat="1" ht="15.75" customHeight="1" x14ac:dyDescent="0.2"/>
    <row r="747" s="18" customFormat="1" ht="15.75" customHeight="1" x14ac:dyDescent="0.2"/>
    <row r="748" s="18" customFormat="1" ht="15.75" customHeight="1" x14ac:dyDescent="0.2"/>
    <row r="749" s="18" customFormat="1" ht="15.75" customHeight="1" x14ac:dyDescent="0.2"/>
    <row r="750" s="18" customFormat="1" ht="15.75" customHeight="1" x14ac:dyDescent="0.2"/>
    <row r="751" s="18" customFormat="1" ht="15.75" customHeight="1" x14ac:dyDescent="0.2"/>
    <row r="752" s="18" customFormat="1" ht="15.75" customHeight="1" x14ac:dyDescent="0.2"/>
    <row r="753" s="18" customFormat="1" ht="15.75" customHeight="1" x14ac:dyDescent="0.2"/>
    <row r="754" s="18" customFormat="1" ht="15.75" customHeight="1" x14ac:dyDescent="0.2"/>
    <row r="755" s="18" customFormat="1" ht="15.75" customHeight="1" x14ac:dyDescent="0.2"/>
    <row r="756" s="18" customFormat="1" ht="15.75" customHeight="1" x14ac:dyDescent="0.2"/>
    <row r="757" s="18" customFormat="1" ht="15.75" customHeight="1" x14ac:dyDescent="0.2"/>
    <row r="758" s="18" customFormat="1" ht="15.75" customHeight="1" x14ac:dyDescent="0.2"/>
    <row r="759" s="18" customFormat="1" ht="15.75" customHeight="1" x14ac:dyDescent="0.2"/>
    <row r="760" s="18" customFormat="1" ht="15.75" customHeight="1" x14ac:dyDescent="0.2"/>
    <row r="761" s="18" customFormat="1" ht="15.75" customHeight="1" x14ac:dyDescent="0.2"/>
    <row r="762" s="18" customFormat="1" ht="15.75" customHeight="1" x14ac:dyDescent="0.2"/>
    <row r="763" s="18" customFormat="1" ht="15.75" customHeight="1" x14ac:dyDescent="0.2"/>
    <row r="764" s="18" customFormat="1" ht="15.75" customHeight="1" x14ac:dyDescent="0.2"/>
    <row r="765" s="18" customFormat="1" ht="15.75" customHeight="1" x14ac:dyDescent="0.2"/>
    <row r="766" s="18" customFormat="1" ht="15.75" customHeight="1" x14ac:dyDescent="0.2"/>
    <row r="767" s="18" customFormat="1" ht="15.75" customHeight="1" x14ac:dyDescent="0.2"/>
    <row r="768" s="18" customFormat="1" ht="15.75" customHeight="1" x14ac:dyDescent="0.2"/>
    <row r="769" s="18" customFormat="1" ht="15.75" customHeight="1" x14ac:dyDescent="0.2"/>
    <row r="770" s="18" customFormat="1" ht="15.75" customHeight="1" x14ac:dyDescent="0.2"/>
    <row r="771" s="18" customFormat="1" ht="15.75" customHeight="1" x14ac:dyDescent="0.2"/>
    <row r="772" s="18" customFormat="1" ht="15.75" customHeight="1" x14ac:dyDescent="0.2"/>
    <row r="773" s="18" customFormat="1" ht="15.75" customHeight="1" x14ac:dyDescent="0.2"/>
    <row r="774" s="18" customFormat="1" ht="15.75" customHeight="1" x14ac:dyDescent="0.2"/>
    <row r="775" s="18" customFormat="1" ht="15.75" customHeight="1" x14ac:dyDescent="0.2"/>
    <row r="776" s="18" customFormat="1" ht="15.75" customHeight="1" x14ac:dyDescent="0.2"/>
    <row r="777" s="18" customFormat="1" ht="15.75" customHeight="1" x14ac:dyDescent="0.2"/>
    <row r="778" s="18" customFormat="1" ht="15.75" customHeight="1" x14ac:dyDescent="0.2"/>
    <row r="779" s="18" customFormat="1" ht="15.75" customHeight="1" x14ac:dyDescent="0.2"/>
    <row r="780" s="18" customFormat="1" ht="15.75" customHeight="1" x14ac:dyDescent="0.2"/>
    <row r="781" s="18" customFormat="1" ht="15.75" customHeight="1" x14ac:dyDescent="0.2"/>
    <row r="782" s="18" customFormat="1" ht="15.75" customHeight="1" x14ac:dyDescent="0.2"/>
    <row r="783" s="18" customFormat="1" ht="15.75" customHeight="1" x14ac:dyDescent="0.2"/>
    <row r="784" s="18" customFormat="1" ht="15.75" customHeight="1" x14ac:dyDescent="0.2"/>
    <row r="785" s="18" customFormat="1" ht="15.75" customHeight="1" x14ac:dyDescent="0.2"/>
    <row r="786" s="18" customFormat="1" ht="15.75" customHeight="1" x14ac:dyDescent="0.2"/>
    <row r="787" s="18" customFormat="1" ht="15.75" customHeight="1" x14ac:dyDescent="0.2"/>
    <row r="788" s="18" customFormat="1" ht="15.75" customHeight="1" x14ac:dyDescent="0.2"/>
    <row r="789" s="18" customFormat="1" ht="15.75" customHeight="1" x14ac:dyDescent="0.2"/>
    <row r="790" s="18" customFormat="1" ht="15.75" customHeight="1" x14ac:dyDescent="0.2"/>
    <row r="791" s="18" customFormat="1" ht="15.75" customHeight="1" x14ac:dyDescent="0.2"/>
    <row r="792" s="18" customFormat="1" ht="15.75" customHeight="1" x14ac:dyDescent="0.2"/>
    <row r="793" s="18" customFormat="1" ht="15.75" customHeight="1" x14ac:dyDescent="0.2"/>
    <row r="794" s="18" customFormat="1" ht="15.75" customHeight="1" x14ac:dyDescent="0.2"/>
    <row r="795" s="18" customFormat="1" ht="15.75" customHeight="1" x14ac:dyDescent="0.2"/>
    <row r="796" s="18" customFormat="1" ht="15.75" customHeight="1" x14ac:dyDescent="0.2"/>
    <row r="797" s="18" customFormat="1" ht="15.75" customHeight="1" x14ac:dyDescent="0.2"/>
    <row r="798" s="18" customFormat="1" ht="15.75" customHeight="1" x14ac:dyDescent="0.2"/>
    <row r="799" s="18" customFormat="1" ht="15.75" customHeight="1" x14ac:dyDescent="0.2"/>
    <row r="800" s="18" customFormat="1" ht="15.75" customHeight="1" x14ac:dyDescent="0.2"/>
    <row r="801" s="18" customFormat="1" ht="15.75" customHeight="1" x14ac:dyDescent="0.2"/>
    <row r="802" s="18" customFormat="1" ht="15.75" customHeight="1" x14ac:dyDescent="0.2"/>
    <row r="803" s="18" customFormat="1" ht="15.75" customHeight="1" x14ac:dyDescent="0.2"/>
    <row r="804" s="18" customFormat="1" ht="15.75" customHeight="1" x14ac:dyDescent="0.2"/>
    <row r="805" s="18" customFormat="1" ht="15.75" customHeight="1" x14ac:dyDescent="0.2"/>
    <row r="806" s="18" customFormat="1" ht="15.75" customHeight="1" x14ac:dyDescent="0.2"/>
    <row r="807" s="18" customFormat="1" ht="15.75" customHeight="1" x14ac:dyDescent="0.2"/>
    <row r="808" s="18" customFormat="1" ht="15.75" customHeight="1" x14ac:dyDescent="0.2"/>
    <row r="809" s="18" customFormat="1" ht="15.75" customHeight="1" x14ac:dyDescent="0.2"/>
    <row r="810" s="18" customFormat="1" ht="15.75" customHeight="1" x14ac:dyDescent="0.2"/>
    <row r="811" s="18" customFormat="1" ht="15.75" customHeight="1" x14ac:dyDescent="0.2"/>
    <row r="812" s="18" customFormat="1" ht="15.75" customHeight="1" x14ac:dyDescent="0.2"/>
    <row r="813" s="18" customFormat="1" ht="15.75" customHeight="1" x14ac:dyDescent="0.2"/>
    <row r="814" s="18" customFormat="1" ht="15.75" customHeight="1" x14ac:dyDescent="0.2"/>
    <row r="815" s="18" customFormat="1" ht="15.75" customHeight="1" x14ac:dyDescent="0.2"/>
    <row r="816" s="18" customFormat="1" ht="15.75" customHeight="1" x14ac:dyDescent="0.2"/>
    <row r="817" s="18" customFormat="1" ht="15.75" customHeight="1" x14ac:dyDescent="0.2"/>
    <row r="818" s="18" customFormat="1" ht="15.75" customHeight="1" x14ac:dyDescent="0.2"/>
    <row r="819" s="18" customFormat="1" ht="15.75" customHeight="1" x14ac:dyDescent="0.2"/>
    <row r="820" s="18" customFormat="1" ht="15.75" customHeight="1" x14ac:dyDescent="0.2"/>
    <row r="821" s="18" customFormat="1" ht="15.75" customHeight="1" x14ac:dyDescent="0.2"/>
    <row r="822" s="18" customFormat="1" ht="15.75" customHeight="1" x14ac:dyDescent="0.2"/>
    <row r="823" s="18" customFormat="1" ht="15.75" customHeight="1" x14ac:dyDescent="0.2"/>
    <row r="824" s="18" customFormat="1" ht="15.75" customHeight="1" x14ac:dyDescent="0.2"/>
    <row r="825" s="18" customFormat="1" ht="15.75" customHeight="1" x14ac:dyDescent="0.2"/>
    <row r="826" s="18" customFormat="1" ht="15.75" customHeight="1" x14ac:dyDescent="0.2"/>
    <row r="827" s="18" customFormat="1" ht="15.75" customHeight="1" x14ac:dyDescent="0.2"/>
    <row r="828" s="18" customFormat="1" ht="15.75" customHeight="1" x14ac:dyDescent="0.2"/>
    <row r="829" s="18" customFormat="1" ht="15.75" customHeight="1" x14ac:dyDescent="0.2"/>
    <row r="830" s="18" customFormat="1" ht="15.75" customHeight="1" x14ac:dyDescent="0.2"/>
    <row r="831" s="18" customFormat="1" ht="15.75" customHeight="1" x14ac:dyDescent="0.2"/>
    <row r="832" s="18" customFormat="1" ht="15.75" customHeight="1" x14ac:dyDescent="0.2"/>
    <row r="833" s="18" customFormat="1" ht="15.75" customHeight="1" x14ac:dyDescent="0.2"/>
    <row r="834" s="18" customFormat="1" ht="15.75" customHeight="1" x14ac:dyDescent="0.2"/>
    <row r="835" s="18" customFormat="1" ht="15.75" customHeight="1" x14ac:dyDescent="0.2"/>
    <row r="836" s="18" customFormat="1" ht="15.75" customHeight="1" x14ac:dyDescent="0.2"/>
    <row r="837" s="18" customFormat="1" ht="15.75" customHeight="1" x14ac:dyDescent="0.2"/>
    <row r="838" s="18" customFormat="1" ht="15.75" customHeight="1" x14ac:dyDescent="0.2"/>
    <row r="839" s="18" customFormat="1" ht="15.75" customHeight="1" x14ac:dyDescent="0.2"/>
    <row r="840" s="18" customFormat="1" ht="15.75" customHeight="1" x14ac:dyDescent="0.2"/>
    <row r="841" s="18" customFormat="1" ht="15.75" customHeight="1" x14ac:dyDescent="0.2"/>
    <row r="842" s="18" customFormat="1" ht="15.75" customHeight="1" x14ac:dyDescent="0.2"/>
    <row r="843" s="18" customFormat="1" ht="15.75" customHeight="1" x14ac:dyDescent="0.2"/>
    <row r="844" s="18" customFormat="1" ht="15.75" customHeight="1" x14ac:dyDescent="0.2"/>
    <row r="845" s="18" customFormat="1" ht="15.75" customHeight="1" x14ac:dyDescent="0.2"/>
    <row r="846" s="18" customFormat="1" ht="15.75" customHeight="1" x14ac:dyDescent="0.2"/>
    <row r="847" s="18" customFormat="1" ht="15.75" customHeight="1" x14ac:dyDescent="0.2"/>
    <row r="848" s="18" customFormat="1" ht="15.75" customHeight="1" x14ac:dyDescent="0.2"/>
    <row r="849" s="18" customFormat="1" ht="15.75" customHeight="1" x14ac:dyDescent="0.2"/>
    <row r="850" s="18" customFormat="1" ht="15.75" customHeight="1" x14ac:dyDescent="0.2"/>
    <row r="851" s="18" customFormat="1" ht="15.75" customHeight="1" x14ac:dyDescent="0.2"/>
    <row r="852" s="18" customFormat="1" ht="15.75" customHeight="1" x14ac:dyDescent="0.2"/>
    <row r="853" s="18" customFormat="1" ht="15.75" customHeight="1" x14ac:dyDescent="0.2"/>
    <row r="854" s="18" customFormat="1" ht="15.75" customHeight="1" x14ac:dyDescent="0.2"/>
    <row r="855" s="18" customFormat="1" ht="15.75" customHeight="1" x14ac:dyDescent="0.2"/>
    <row r="856" s="18" customFormat="1" ht="15.75" customHeight="1" x14ac:dyDescent="0.2"/>
    <row r="857" s="18" customFormat="1" ht="15.75" customHeight="1" x14ac:dyDescent="0.2"/>
    <row r="858" s="18" customFormat="1" ht="15.75" customHeight="1" x14ac:dyDescent="0.2"/>
    <row r="859" s="18" customFormat="1" ht="15.75" customHeight="1" x14ac:dyDescent="0.2"/>
    <row r="860" s="18" customFormat="1" ht="15.75" customHeight="1" x14ac:dyDescent="0.2"/>
    <row r="861" s="18" customFormat="1" ht="15.75" customHeight="1" x14ac:dyDescent="0.2"/>
    <row r="862" s="18" customFormat="1" ht="15.75" customHeight="1" x14ac:dyDescent="0.2"/>
    <row r="863" s="18" customFormat="1" ht="15.75" customHeight="1" x14ac:dyDescent="0.2"/>
    <row r="864" s="18" customFormat="1" ht="15.75" customHeight="1" x14ac:dyDescent="0.2"/>
    <row r="865" s="18" customFormat="1" ht="15.75" customHeight="1" x14ac:dyDescent="0.2"/>
    <row r="866" s="18" customFormat="1" ht="15.75" customHeight="1" x14ac:dyDescent="0.2"/>
    <row r="867" s="18" customFormat="1" ht="15.75" customHeight="1" x14ac:dyDescent="0.2"/>
    <row r="868" s="18" customFormat="1" ht="15.75" customHeight="1" x14ac:dyDescent="0.2"/>
    <row r="869" s="18" customFormat="1" ht="15.75" customHeight="1" x14ac:dyDescent="0.2"/>
    <row r="870" s="18" customFormat="1" ht="15.75" customHeight="1" x14ac:dyDescent="0.2"/>
    <row r="871" s="18" customFormat="1" ht="15.75" customHeight="1" x14ac:dyDescent="0.2"/>
    <row r="872" s="18" customFormat="1" ht="15.75" customHeight="1" x14ac:dyDescent="0.2"/>
    <row r="873" s="18" customFormat="1" ht="15.75" customHeight="1" x14ac:dyDescent="0.2"/>
    <row r="874" s="18" customFormat="1" ht="15.75" customHeight="1" x14ac:dyDescent="0.2"/>
    <row r="875" s="18" customFormat="1" ht="15.75" customHeight="1" x14ac:dyDescent="0.2"/>
    <row r="876" s="18" customFormat="1" ht="15.75" customHeight="1" x14ac:dyDescent="0.2"/>
    <row r="877" s="18" customFormat="1" ht="15.75" customHeight="1" x14ac:dyDescent="0.2"/>
    <row r="878" s="18" customFormat="1" ht="15.75" customHeight="1" x14ac:dyDescent="0.2"/>
    <row r="879" s="18" customFormat="1" ht="15.75" customHeight="1" x14ac:dyDescent="0.2"/>
    <row r="880" s="18" customFormat="1" ht="15.75" customHeight="1" x14ac:dyDescent="0.2"/>
    <row r="881" s="18" customFormat="1" ht="15.75" customHeight="1" x14ac:dyDescent="0.2"/>
    <row r="882" s="18" customFormat="1" ht="15.75" customHeight="1" x14ac:dyDescent="0.2"/>
    <row r="883" s="18" customFormat="1" ht="15.75" customHeight="1" x14ac:dyDescent="0.2"/>
    <row r="884" s="18" customFormat="1" ht="15.75" customHeight="1" x14ac:dyDescent="0.2"/>
    <row r="885" s="18" customFormat="1" ht="15.75" customHeight="1" x14ac:dyDescent="0.2"/>
    <row r="886" s="18" customFormat="1" ht="15.75" customHeight="1" x14ac:dyDescent="0.2"/>
    <row r="887" s="18" customFormat="1" ht="15.75" customHeight="1" x14ac:dyDescent="0.2"/>
    <row r="888" s="18" customFormat="1" ht="15.75" customHeight="1" x14ac:dyDescent="0.2"/>
    <row r="889" s="18" customFormat="1" ht="15.75" customHeight="1" x14ac:dyDescent="0.2"/>
    <row r="890" s="18" customFormat="1" ht="15.75" customHeight="1" x14ac:dyDescent="0.2"/>
    <row r="891" s="18" customFormat="1" ht="15.75" customHeight="1" x14ac:dyDescent="0.2"/>
    <row r="892" s="18" customFormat="1" ht="15.75" customHeight="1" x14ac:dyDescent="0.2"/>
    <row r="893" s="18" customFormat="1" ht="15.75" customHeight="1" x14ac:dyDescent="0.2"/>
    <row r="894" s="18" customFormat="1" ht="15.75" customHeight="1" x14ac:dyDescent="0.2"/>
    <row r="895" s="18" customFormat="1" ht="15.75" customHeight="1" x14ac:dyDescent="0.2"/>
    <row r="896" s="18" customFormat="1" ht="15.75" customHeight="1" x14ac:dyDescent="0.2"/>
    <row r="897" s="18" customFormat="1" ht="15.75" customHeight="1" x14ac:dyDescent="0.2"/>
    <row r="898" s="18" customFormat="1" ht="15.75" customHeight="1" x14ac:dyDescent="0.2"/>
    <row r="899" s="18" customFormat="1" ht="15.75" customHeight="1" x14ac:dyDescent="0.2"/>
    <row r="900" s="18" customFormat="1" ht="15.75" customHeight="1" x14ac:dyDescent="0.2"/>
    <row r="901" s="18" customFormat="1" ht="15.75" customHeight="1" x14ac:dyDescent="0.2"/>
    <row r="902" s="18" customFormat="1" ht="15.75" customHeight="1" x14ac:dyDescent="0.2"/>
    <row r="903" s="18" customFormat="1" ht="15.75" customHeight="1" x14ac:dyDescent="0.2"/>
    <row r="904" s="18" customFormat="1" ht="15.75" customHeight="1" x14ac:dyDescent="0.2"/>
    <row r="905" s="18" customFormat="1" ht="15.75" customHeight="1" x14ac:dyDescent="0.2"/>
    <row r="906" s="18" customFormat="1" ht="15.75" customHeight="1" x14ac:dyDescent="0.2"/>
    <row r="907" s="18" customFormat="1" ht="15.75" customHeight="1" x14ac:dyDescent="0.2"/>
    <row r="908" s="18" customFormat="1" ht="15.75" customHeight="1" x14ac:dyDescent="0.2"/>
    <row r="909" s="18" customFormat="1" ht="15.75" customHeight="1" x14ac:dyDescent="0.2"/>
    <row r="910" s="18" customFormat="1" ht="15.75" customHeight="1" x14ac:dyDescent="0.2"/>
    <row r="911" s="18" customFormat="1" ht="15.75" customHeight="1" x14ac:dyDescent="0.2"/>
    <row r="912" s="18" customFormat="1" ht="15.75" customHeight="1" x14ac:dyDescent="0.2"/>
    <row r="913" s="18" customFormat="1" ht="15.75" customHeight="1" x14ac:dyDescent="0.2"/>
    <row r="914" s="18" customFormat="1" ht="15.75" customHeight="1" x14ac:dyDescent="0.2"/>
    <row r="915" s="18" customFormat="1" ht="15.75" customHeight="1" x14ac:dyDescent="0.2"/>
    <row r="916" s="18" customFormat="1" ht="15.75" customHeight="1" x14ac:dyDescent="0.2"/>
    <row r="917" s="18" customFormat="1" ht="15.75" customHeight="1" x14ac:dyDescent="0.2"/>
    <row r="918" s="18" customFormat="1" ht="15.75" customHeight="1" x14ac:dyDescent="0.2"/>
    <row r="919" s="18" customFormat="1" ht="15.75" customHeight="1" x14ac:dyDescent="0.2"/>
    <row r="920" s="18" customFormat="1" ht="15.75" customHeight="1" x14ac:dyDescent="0.2"/>
    <row r="921" s="18" customFormat="1" ht="15.75" customHeight="1" x14ac:dyDescent="0.2"/>
    <row r="922" s="18" customFormat="1" ht="15.75" customHeight="1" x14ac:dyDescent="0.2"/>
    <row r="923" s="18" customFormat="1" ht="15.75" customHeight="1" x14ac:dyDescent="0.2"/>
    <row r="924" s="18" customFormat="1" ht="15.75" customHeight="1" x14ac:dyDescent="0.2"/>
    <row r="925" s="18" customFormat="1" ht="15.75" customHeight="1" x14ac:dyDescent="0.2"/>
    <row r="926" s="18" customFormat="1" ht="15.75" customHeight="1" x14ac:dyDescent="0.2"/>
    <row r="927" s="18" customFormat="1" ht="15.75" customHeight="1" x14ac:dyDescent="0.2"/>
    <row r="928" s="18" customFormat="1" ht="15.75" customHeight="1" x14ac:dyDescent="0.2"/>
    <row r="929" s="18" customFormat="1" ht="15.75" customHeight="1" x14ac:dyDescent="0.2"/>
    <row r="930" s="18" customFormat="1" ht="15.75" customHeight="1" x14ac:dyDescent="0.2"/>
    <row r="931" s="18" customFormat="1" ht="15.75" customHeight="1" x14ac:dyDescent="0.2"/>
    <row r="932" s="18" customFormat="1" ht="15.75" customHeight="1" x14ac:dyDescent="0.2"/>
    <row r="933" s="18" customFormat="1" ht="15.75" customHeight="1" x14ac:dyDescent="0.2"/>
    <row r="934" s="18" customFormat="1" ht="15.75" customHeight="1" x14ac:dyDescent="0.2"/>
    <row r="935" s="18" customFormat="1" ht="15.75" customHeight="1" x14ac:dyDescent="0.2"/>
    <row r="936" s="18" customFormat="1" ht="15.75" customHeight="1" x14ac:dyDescent="0.2"/>
    <row r="937" s="18" customFormat="1" ht="15.75" customHeight="1" x14ac:dyDescent="0.2"/>
    <row r="938" s="18" customFormat="1" ht="15.75" customHeight="1" x14ac:dyDescent="0.2"/>
    <row r="939" s="18" customFormat="1" ht="15.75" customHeight="1" x14ac:dyDescent="0.2"/>
    <row r="940" s="18" customFormat="1" ht="15.75" customHeight="1" x14ac:dyDescent="0.2"/>
    <row r="941" s="18" customFormat="1" ht="15.75" customHeight="1" x14ac:dyDescent="0.2"/>
    <row r="942" s="18" customFormat="1" ht="15.75" customHeight="1" x14ac:dyDescent="0.2"/>
    <row r="943" s="18" customFormat="1" ht="15.75" customHeight="1" x14ac:dyDescent="0.2"/>
    <row r="944" s="18" customFormat="1" ht="15.75" customHeight="1" x14ac:dyDescent="0.2"/>
    <row r="945" s="18" customFormat="1" ht="15.75" customHeight="1" x14ac:dyDescent="0.2"/>
    <row r="946" s="18" customFormat="1" ht="15.75" customHeight="1" x14ac:dyDescent="0.2"/>
    <row r="947" s="18" customFormat="1" ht="15.75" customHeight="1" x14ac:dyDescent="0.2"/>
    <row r="948" s="18" customFormat="1" ht="15.75" customHeight="1" x14ac:dyDescent="0.2"/>
    <row r="949" s="18" customFormat="1" ht="15.75" customHeight="1" x14ac:dyDescent="0.2"/>
    <row r="950" s="18" customFormat="1" ht="15.75" customHeight="1" x14ac:dyDescent="0.2"/>
    <row r="951" s="18" customFormat="1" ht="15.75" customHeight="1" x14ac:dyDescent="0.2"/>
    <row r="952" s="18" customFormat="1" ht="15.75" customHeight="1" x14ac:dyDescent="0.2"/>
    <row r="953" s="18" customFormat="1" ht="15.75" customHeight="1" x14ac:dyDescent="0.2"/>
    <row r="954" s="18" customFormat="1" ht="15.75" customHeight="1" x14ac:dyDescent="0.2"/>
    <row r="955" s="18" customFormat="1" ht="15.75" customHeight="1" x14ac:dyDescent="0.2"/>
    <row r="956" s="18" customFormat="1" ht="15.75" customHeight="1" x14ac:dyDescent="0.2"/>
    <row r="957" s="18" customFormat="1" ht="15.75" customHeight="1" x14ac:dyDescent="0.2"/>
    <row r="958" s="18" customFormat="1" ht="15.75" customHeight="1" x14ac:dyDescent="0.2"/>
    <row r="959" s="18" customFormat="1" ht="15.75" customHeight="1" x14ac:dyDescent="0.2"/>
    <row r="960" s="18" customFormat="1" ht="15.75" customHeight="1" x14ac:dyDescent="0.2"/>
    <row r="961" s="18" customFormat="1" ht="15.75" customHeight="1" x14ac:dyDescent="0.2"/>
    <row r="962" s="18" customFormat="1" ht="15.75" customHeight="1" x14ac:dyDescent="0.2"/>
    <row r="963" s="18" customFormat="1" ht="15.75" customHeight="1" x14ac:dyDescent="0.2"/>
    <row r="964" s="18" customFormat="1" ht="15.75" customHeight="1" x14ac:dyDescent="0.2"/>
    <row r="965" s="18" customFormat="1" ht="15.75" customHeight="1" x14ac:dyDescent="0.2"/>
    <row r="966" s="18" customFormat="1" ht="15.75" customHeight="1" x14ac:dyDescent="0.2"/>
    <row r="967" s="18" customFormat="1" ht="15.75" customHeight="1" x14ac:dyDescent="0.2"/>
    <row r="968" s="18" customFormat="1" ht="15.75" customHeight="1" x14ac:dyDescent="0.2"/>
    <row r="969" s="18" customFormat="1" ht="15.75" customHeight="1" x14ac:dyDescent="0.2"/>
    <row r="970" s="18" customFormat="1" ht="15.75" customHeight="1" x14ac:dyDescent="0.2"/>
    <row r="971" s="18" customFormat="1" ht="15.75" customHeight="1" x14ac:dyDescent="0.2"/>
    <row r="972" s="18" customFormat="1" ht="15.75" customHeight="1" x14ac:dyDescent="0.2"/>
    <row r="973" s="18" customFormat="1" ht="15.75" customHeight="1" x14ac:dyDescent="0.2"/>
    <row r="974" s="18" customFormat="1" ht="15.75" customHeight="1" x14ac:dyDescent="0.2"/>
    <row r="975" s="18" customFormat="1" ht="15.75" customHeight="1" x14ac:dyDescent="0.2"/>
    <row r="976" s="18" customFormat="1" ht="15.75" customHeight="1" x14ac:dyDescent="0.2"/>
    <row r="977" s="18" customFormat="1" ht="15.75" customHeight="1" x14ac:dyDescent="0.2"/>
    <row r="978" s="18" customFormat="1" ht="15.75" customHeight="1" x14ac:dyDescent="0.2"/>
    <row r="979" s="18" customFormat="1" ht="15.75" customHeight="1" x14ac:dyDescent="0.2"/>
    <row r="980" s="18" customFormat="1" ht="15.75" customHeight="1" x14ac:dyDescent="0.2"/>
    <row r="981" s="18" customFormat="1" ht="15.75" customHeight="1" x14ac:dyDescent="0.2"/>
    <row r="982" s="18" customFormat="1" ht="15.75" customHeight="1" x14ac:dyDescent="0.2"/>
    <row r="983" s="18" customFormat="1" ht="15.75" customHeight="1" x14ac:dyDescent="0.2"/>
    <row r="984" s="18" customFormat="1" ht="15.75" customHeight="1" x14ac:dyDescent="0.2"/>
    <row r="985" s="18" customFormat="1" ht="15.75" customHeight="1" x14ac:dyDescent="0.2"/>
    <row r="986" s="18" customFormat="1" ht="15.75" customHeight="1" x14ac:dyDescent="0.2"/>
    <row r="987" s="18" customFormat="1" ht="15.75" customHeight="1" x14ac:dyDescent="0.2"/>
    <row r="988" s="18" customFormat="1" ht="15.75" customHeight="1" x14ac:dyDescent="0.2"/>
    <row r="989" s="18" customFormat="1" ht="15.75" customHeight="1" x14ac:dyDescent="0.2"/>
    <row r="990" s="18" customFormat="1" ht="15.75" customHeight="1" x14ac:dyDescent="0.2"/>
    <row r="991" s="18" customFormat="1" ht="15.75" customHeight="1" x14ac:dyDescent="0.2"/>
    <row r="992" s="18" customFormat="1" ht="15.75" customHeight="1" x14ac:dyDescent="0.2"/>
    <row r="993" s="18" customFormat="1" ht="15.75" customHeight="1" x14ac:dyDescent="0.2"/>
    <row r="994" s="18" customFormat="1" ht="15.75" customHeight="1" x14ac:dyDescent="0.2"/>
    <row r="995" s="18" customFormat="1" ht="15.75" customHeight="1" x14ac:dyDescent="0.2"/>
    <row r="996" s="18" customFormat="1" ht="15.75" customHeight="1" x14ac:dyDescent="0.2"/>
    <row r="997" s="18" customFormat="1" ht="15.75" customHeight="1" x14ac:dyDescent="0.2"/>
    <row r="998" s="18" customFormat="1" ht="15.75" customHeight="1" x14ac:dyDescent="0.2"/>
    <row r="999" s="18" customFormat="1" ht="15.75" customHeight="1" x14ac:dyDescent="0.2"/>
    <row r="1000" s="18" customFormat="1" ht="15.75" customHeight="1" x14ac:dyDescent="0.2"/>
  </sheetData>
  <mergeCells count="87">
    <mergeCell ref="W28:AA28"/>
    <mergeCell ref="P17:R17"/>
    <mergeCell ref="P18:Q18"/>
    <mergeCell ref="L20:M20"/>
    <mergeCell ref="P20:Q20"/>
    <mergeCell ref="W20:AA20"/>
    <mergeCell ref="L21:M21"/>
    <mergeCell ref="L22:M22"/>
    <mergeCell ref="L19:M19"/>
    <mergeCell ref="P19:Q19"/>
    <mergeCell ref="L23:M23"/>
    <mergeCell ref="P23:Q23"/>
    <mergeCell ref="L27:M27"/>
    <mergeCell ref="P27:Q27"/>
    <mergeCell ref="P28:Q28"/>
    <mergeCell ref="P21:Q21"/>
    <mergeCell ref="B24:E24"/>
    <mergeCell ref="B26:E26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L12:M12"/>
    <mergeCell ref="P12:Q12"/>
    <mergeCell ref="W12:AA12"/>
    <mergeCell ref="L13:M13"/>
    <mergeCell ref="L14:M14"/>
    <mergeCell ref="P13:Q13"/>
    <mergeCell ref="P14:Q14"/>
    <mergeCell ref="B10:E10"/>
    <mergeCell ref="P10:Q10"/>
    <mergeCell ref="P11:Q11"/>
    <mergeCell ref="L10:M10"/>
    <mergeCell ref="L11:M11"/>
    <mergeCell ref="B7:E7"/>
    <mergeCell ref="L8:N8"/>
    <mergeCell ref="P8:R8"/>
    <mergeCell ref="B8:E8"/>
    <mergeCell ref="B9:E9"/>
    <mergeCell ref="L9:M9"/>
    <mergeCell ref="P9:Q9"/>
    <mergeCell ref="L5:M5"/>
    <mergeCell ref="P5:Q5"/>
    <mergeCell ref="B5:E5"/>
    <mergeCell ref="B6:E6"/>
    <mergeCell ref="L6:M6"/>
    <mergeCell ref="P6:Q6"/>
    <mergeCell ref="B2:F3"/>
    <mergeCell ref="B4:E4"/>
    <mergeCell ref="L4:N4"/>
    <mergeCell ref="P4:R4"/>
    <mergeCell ref="W4:AA4"/>
    <mergeCell ref="L37:Q37"/>
    <mergeCell ref="L38:Q38"/>
    <mergeCell ref="L39:Q39"/>
    <mergeCell ref="L40:Q40"/>
    <mergeCell ref="P29:Q29"/>
    <mergeCell ref="P30:Q30"/>
    <mergeCell ref="P31:Q31"/>
    <mergeCell ref="P32:Q32"/>
    <mergeCell ref="P33:Q33"/>
    <mergeCell ref="L35:R35"/>
    <mergeCell ref="L36:Q36"/>
    <mergeCell ref="L31:M31"/>
    <mergeCell ref="L32:M32"/>
    <mergeCell ref="L33:M33"/>
    <mergeCell ref="L28:M28"/>
    <mergeCell ref="L29:M29"/>
    <mergeCell ref="L30:M30"/>
    <mergeCell ref="P22:Q22"/>
    <mergeCell ref="L24:M24"/>
    <mergeCell ref="P24:Q24"/>
    <mergeCell ref="L26:N26"/>
    <mergeCell ref="P26:R26"/>
    <mergeCell ref="L15:M15"/>
    <mergeCell ref="P15:Q15"/>
    <mergeCell ref="L16:M16"/>
    <mergeCell ref="L17:N17"/>
    <mergeCell ref="L18:M18"/>
  </mergeCells>
  <pageMargins left="0.7" right="0.7" top="0.75" bottom="0.75" header="0" footer="0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459130"/>
  </sheetPr>
  <dimension ref="A2:L26"/>
  <sheetViews>
    <sheetView showGridLines="0" workbookViewId="0">
      <selection activeCell="D7" sqref="D7"/>
    </sheetView>
  </sheetViews>
  <sheetFormatPr baseColWidth="10" defaultColWidth="11.1640625" defaultRowHeight="16" customHeight="1" x14ac:dyDescent="0.2"/>
  <cols>
    <col min="1" max="1" width="5.83203125" style="18" customWidth="1"/>
    <col min="2" max="8" width="12.6640625" style="18" customWidth="1"/>
    <col min="9" max="9" width="5.6640625" style="18" customWidth="1"/>
    <col min="10" max="12" width="12.6640625" style="18" customWidth="1"/>
    <col min="13" max="13" width="13.1640625" style="18" customWidth="1"/>
    <col min="14" max="26" width="12.6640625" style="18" customWidth="1"/>
    <col min="27" max="16384" width="11.1640625" style="18"/>
  </cols>
  <sheetData>
    <row r="2" spans="2:12" ht="16" customHeight="1" x14ac:dyDescent="0.2">
      <c r="B2" s="321" t="s">
        <v>266</v>
      </c>
      <c r="F2" s="445"/>
      <c r="G2" s="429"/>
      <c r="H2" s="429"/>
    </row>
    <row r="3" spans="2:12" ht="16" customHeight="1" x14ac:dyDescent="0.2">
      <c r="B3" s="364" t="s">
        <v>304</v>
      </c>
      <c r="C3" s="235"/>
      <c r="D3" s="235"/>
      <c r="E3" s="235"/>
    </row>
    <row r="4" spans="2:12" ht="16" customHeight="1" x14ac:dyDescent="0.2">
      <c r="B4" s="364"/>
      <c r="C4" s="235"/>
      <c r="D4" s="235"/>
      <c r="E4" s="235"/>
    </row>
    <row r="5" spans="2:12" ht="16" customHeight="1" x14ac:dyDescent="0.2">
      <c r="B5" s="527" t="s">
        <v>307</v>
      </c>
      <c r="C5" s="446"/>
      <c r="D5" s="516"/>
      <c r="F5" s="527" t="s">
        <v>308</v>
      </c>
      <c r="G5" s="431"/>
      <c r="H5" s="509"/>
      <c r="J5" s="527" t="s">
        <v>516</v>
      </c>
      <c r="K5" s="431"/>
      <c r="L5" s="509"/>
    </row>
    <row r="6" spans="2:12" ht="16" customHeight="1" x14ac:dyDescent="0.2">
      <c r="B6" s="488" t="s">
        <v>309</v>
      </c>
      <c r="C6" s="452"/>
      <c r="D6" s="365">
        <v>5.33E-2</v>
      </c>
      <c r="F6" s="458" t="s">
        <v>310</v>
      </c>
      <c r="G6" s="429"/>
      <c r="H6" s="366">
        <f>L8</f>
        <v>6.7000000000000004E-2</v>
      </c>
      <c r="J6" s="367" t="s">
        <v>514</v>
      </c>
      <c r="K6" s="119"/>
      <c r="L6" s="368">
        <v>5.4699999999999999E-2</v>
      </c>
    </row>
    <row r="7" spans="2:12" ht="16" customHeight="1" x14ac:dyDescent="0.2">
      <c r="B7" s="458" t="s">
        <v>311</v>
      </c>
      <c r="C7" s="429"/>
      <c r="D7" s="366">
        <v>0.05</v>
      </c>
      <c r="F7" s="458" t="s">
        <v>312</v>
      </c>
      <c r="G7" s="429"/>
      <c r="H7" s="366">
        <f>D9</f>
        <v>0.21964521105123155</v>
      </c>
      <c r="J7" s="369" t="s">
        <v>515</v>
      </c>
      <c r="K7" s="54"/>
      <c r="L7" s="370">
        <v>1.23E-2</v>
      </c>
    </row>
    <row r="8" spans="2:12" ht="16" customHeight="1" x14ac:dyDescent="0.2">
      <c r="B8" s="458" t="s">
        <v>306</v>
      </c>
      <c r="C8" s="429"/>
      <c r="D8" s="371">
        <v>0.999</v>
      </c>
      <c r="F8" s="524" t="s">
        <v>313</v>
      </c>
      <c r="G8" s="525"/>
      <c r="H8" s="372">
        <f>H6*(1-H7)</f>
        <v>5.2283770859567487E-2</v>
      </c>
      <c r="J8" s="524" t="s">
        <v>516</v>
      </c>
      <c r="K8" s="525"/>
      <c r="L8" s="372">
        <f>L7+L6</f>
        <v>6.7000000000000004E-2</v>
      </c>
    </row>
    <row r="9" spans="2:12" ht="16" customHeight="1" x14ac:dyDescent="0.2">
      <c r="B9" s="458" t="s">
        <v>312</v>
      </c>
      <c r="C9" s="429"/>
      <c r="D9" s="366">
        <f>DE_IS!J22</f>
        <v>0.21964521105123155</v>
      </c>
      <c r="F9" s="429"/>
      <c r="G9" s="429"/>
    </row>
    <row r="10" spans="2:12" ht="16" customHeight="1" x14ac:dyDescent="0.2">
      <c r="B10" s="458" t="s">
        <v>314</v>
      </c>
      <c r="C10" s="429"/>
      <c r="D10" s="21">
        <v>297.5</v>
      </c>
      <c r="F10" s="527" t="s">
        <v>315</v>
      </c>
      <c r="G10" s="431"/>
      <c r="H10" s="509"/>
    </row>
    <row r="11" spans="2:12" ht="16" customHeight="1" x14ac:dyDescent="0.2">
      <c r="B11" s="458" t="s">
        <v>233</v>
      </c>
      <c r="C11" s="429"/>
      <c r="D11" s="206">
        <f>Cover!$H$16</f>
        <v>382.28</v>
      </c>
      <c r="F11" s="488" t="s">
        <v>309</v>
      </c>
      <c r="G11" s="452"/>
      <c r="H11" s="366">
        <f>D6</f>
        <v>5.33E-2</v>
      </c>
    </row>
    <row r="12" spans="2:12" ht="16" customHeight="1" x14ac:dyDescent="0.2">
      <c r="B12" s="459" t="s">
        <v>316</v>
      </c>
      <c r="C12" s="454"/>
      <c r="D12" s="373">
        <f>Comps!H17*Comps!G17</f>
        <v>58006.999999999993</v>
      </c>
      <c r="F12" s="458" t="s">
        <v>311</v>
      </c>
      <c r="G12" s="429"/>
      <c r="H12" s="366">
        <f>D7</f>
        <v>0.05</v>
      </c>
    </row>
    <row r="13" spans="2:12" ht="16" customHeight="1" x14ac:dyDescent="0.2">
      <c r="F13" s="458" t="s">
        <v>306</v>
      </c>
      <c r="G13" s="429"/>
      <c r="H13" s="371">
        <f>D8</f>
        <v>0.999</v>
      </c>
    </row>
    <row r="14" spans="2:12" ht="16" customHeight="1" x14ac:dyDescent="0.2">
      <c r="B14" s="429"/>
      <c r="C14" s="429"/>
      <c r="F14" s="524" t="s">
        <v>317</v>
      </c>
      <c r="G14" s="525"/>
      <c r="H14" s="372">
        <f>H11+(H13*H12)</f>
        <v>0.10325000000000001</v>
      </c>
    </row>
    <row r="15" spans="2:12" ht="16" customHeight="1" x14ac:dyDescent="0.2">
      <c r="B15" s="429"/>
      <c r="C15" s="429"/>
      <c r="F15" s="429"/>
      <c r="G15" s="429"/>
    </row>
    <row r="16" spans="2:12" ht="16" customHeight="1" x14ac:dyDescent="0.2">
      <c r="B16" s="527" t="s">
        <v>318</v>
      </c>
      <c r="C16" s="431"/>
      <c r="D16" s="431"/>
      <c r="E16" s="431"/>
      <c r="F16" s="431"/>
      <c r="G16" s="431"/>
      <c r="H16" s="509"/>
    </row>
    <row r="18" spans="1:8" ht="16" customHeight="1" x14ac:dyDescent="0.2">
      <c r="A18" s="61"/>
      <c r="B18" s="538" t="s">
        <v>319</v>
      </c>
      <c r="C18" s="431"/>
      <c r="D18" s="432"/>
      <c r="E18" s="312" t="s">
        <v>320</v>
      </c>
      <c r="F18" s="312" t="s">
        <v>321</v>
      </c>
      <c r="G18" s="533" t="s">
        <v>322</v>
      </c>
      <c r="H18" s="509"/>
    </row>
    <row r="19" spans="1:8" ht="16" customHeight="1" x14ac:dyDescent="0.2">
      <c r="B19" s="458" t="s">
        <v>316</v>
      </c>
      <c r="C19" s="429"/>
      <c r="D19" s="429"/>
      <c r="E19" s="374">
        <f>D12</f>
        <v>58006.999999999993</v>
      </c>
      <c r="F19" s="375">
        <f>E19/E21</f>
        <v>0.33776981203049111</v>
      </c>
      <c r="G19" s="534">
        <f>F19*H8</f>
        <v>1.7659879455481378E-2</v>
      </c>
      <c r="H19" s="535"/>
    </row>
    <row r="20" spans="1:8" ht="16" customHeight="1" x14ac:dyDescent="0.2">
      <c r="B20" s="458" t="s">
        <v>323</v>
      </c>
      <c r="C20" s="429"/>
      <c r="D20" s="429"/>
      <c r="E20" s="374">
        <f>D11*D10</f>
        <v>113728.29999999999</v>
      </c>
      <c r="F20" s="375">
        <f>E20/E21</f>
        <v>0.66223018796950883</v>
      </c>
      <c r="G20" s="534">
        <f>H14*F20</f>
        <v>6.8375266907851798E-2</v>
      </c>
      <c r="H20" s="535"/>
    </row>
    <row r="21" spans="1:8" ht="16" customHeight="1" x14ac:dyDescent="0.2">
      <c r="B21" s="524" t="s">
        <v>285</v>
      </c>
      <c r="C21" s="450"/>
      <c r="D21" s="525"/>
      <c r="E21" s="376">
        <f t="shared" ref="E21:F21" si="0">SUM(E19:E20)</f>
        <v>171735.3</v>
      </c>
      <c r="F21" s="377">
        <f t="shared" si="0"/>
        <v>1</v>
      </c>
      <c r="G21" s="536">
        <f>SUM(G19:H20)</f>
        <v>8.6035146363333176E-2</v>
      </c>
      <c r="H21" s="537"/>
    </row>
    <row r="22" spans="1:8" ht="16" customHeight="1" x14ac:dyDescent="0.2">
      <c r="B22" s="429"/>
      <c r="C22" s="429"/>
      <c r="D22" s="429"/>
    </row>
    <row r="23" spans="1:8" ht="16" customHeight="1" x14ac:dyDescent="0.2">
      <c r="B23" s="430" t="s">
        <v>324</v>
      </c>
      <c r="C23" s="431"/>
      <c r="D23" s="432"/>
      <c r="E23" s="312"/>
      <c r="F23" s="312"/>
      <c r="G23" s="312"/>
      <c r="H23" s="395">
        <f>G21</f>
        <v>8.6035146363333176E-2</v>
      </c>
    </row>
    <row r="25" spans="1:8" ht="16" customHeight="1" x14ac:dyDescent="0.2">
      <c r="B25" s="378" t="s">
        <v>517</v>
      </c>
      <c r="C25" s="115"/>
      <c r="D25" s="379"/>
    </row>
    <row r="26" spans="1:8" ht="16" customHeight="1" x14ac:dyDescent="0.2">
      <c r="B26" s="380" t="s">
        <v>518</v>
      </c>
      <c r="C26" s="381"/>
      <c r="D26" s="125"/>
    </row>
  </sheetData>
  <mergeCells count="35">
    <mergeCell ref="B22:D22"/>
    <mergeCell ref="B23:D23"/>
    <mergeCell ref="B11:C11"/>
    <mergeCell ref="F11:G11"/>
    <mergeCell ref="B12:C12"/>
    <mergeCell ref="F12:G12"/>
    <mergeCell ref="F13:G13"/>
    <mergeCell ref="B14:C14"/>
    <mergeCell ref="B16:H16"/>
    <mergeCell ref="G21:H21"/>
    <mergeCell ref="B15:C15"/>
    <mergeCell ref="B18:D18"/>
    <mergeCell ref="B19:D19"/>
    <mergeCell ref="B20:D20"/>
    <mergeCell ref="B21:D21"/>
    <mergeCell ref="F14:G14"/>
    <mergeCell ref="F15:G15"/>
    <mergeCell ref="G18:H18"/>
    <mergeCell ref="G19:H19"/>
    <mergeCell ref="G20:H20"/>
    <mergeCell ref="F6:G6"/>
    <mergeCell ref="F9:G9"/>
    <mergeCell ref="F10:H10"/>
    <mergeCell ref="J5:L5"/>
    <mergeCell ref="J8:K8"/>
    <mergeCell ref="B9:C9"/>
    <mergeCell ref="B10:C10"/>
    <mergeCell ref="F2:H2"/>
    <mergeCell ref="B5:D5"/>
    <mergeCell ref="F5:H5"/>
    <mergeCell ref="B6:C6"/>
    <mergeCell ref="B7:C7"/>
    <mergeCell ref="F7:G7"/>
    <mergeCell ref="B8:C8"/>
    <mergeCell ref="F8:G8"/>
  </mergeCells>
  <pageMargins left="0.7" right="0.7" top="0.75" bottom="0.75" header="0" footer="0"/>
  <pageSetup orientation="landscape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459130"/>
  </sheetPr>
  <dimension ref="B1:F999"/>
  <sheetViews>
    <sheetView showGridLines="0" workbookViewId="0">
      <selection activeCell="R31" sqref="R31"/>
    </sheetView>
  </sheetViews>
  <sheetFormatPr baseColWidth="10" defaultColWidth="11.1640625" defaultRowHeight="15" customHeight="1" x14ac:dyDescent="0.2"/>
  <cols>
    <col min="1" max="1" width="12.6640625" style="18" customWidth="1"/>
    <col min="2" max="2" width="36.6640625" style="18" customWidth="1"/>
    <col min="3" max="26" width="12.6640625" style="18" customWidth="1"/>
    <col min="27" max="16384" width="11.1640625" style="18"/>
  </cols>
  <sheetData>
    <row r="1" spans="2:6" ht="15.75" customHeight="1" x14ac:dyDescent="0.2"/>
    <row r="2" spans="2:6" ht="15.75" customHeight="1" x14ac:dyDescent="0.2">
      <c r="B2" s="428" t="s">
        <v>886</v>
      </c>
      <c r="C2" s="429"/>
      <c r="D2" s="429"/>
    </row>
    <row r="3" spans="2:6" ht="15.75" customHeight="1" x14ac:dyDescent="0.2">
      <c r="B3" s="429"/>
      <c r="C3" s="429"/>
      <c r="D3" s="429"/>
    </row>
    <row r="4" spans="2:6" ht="4.5" customHeight="1" x14ac:dyDescent="0.2">
      <c r="B4" s="32"/>
      <c r="C4" s="32"/>
      <c r="D4" s="32"/>
    </row>
    <row r="5" spans="2:6" ht="15.75" customHeight="1" x14ac:dyDescent="0.2">
      <c r="B5" s="32" t="s">
        <v>887</v>
      </c>
      <c r="C5" s="383">
        <f>Cover!H20</f>
        <v>1</v>
      </c>
      <c r="D5" s="32"/>
    </row>
    <row r="6" spans="2:6" ht="4.5" customHeight="1" x14ac:dyDescent="0.2">
      <c r="B6" s="394"/>
      <c r="C6" s="394"/>
      <c r="D6" s="394"/>
    </row>
    <row r="7" spans="2:6" ht="15.75" customHeight="1" x14ac:dyDescent="0.2">
      <c r="B7" s="384" t="s">
        <v>325</v>
      </c>
      <c r="C7" s="385" t="s">
        <v>326</v>
      </c>
      <c r="D7" s="385" t="s">
        <v>327</v>
      </c>
      <c r="E7" s="386" t="s">
        <v>328</v>
      </c>
      <c r="F7" s="387"/>
    </row>
    <row r="8" spans="2:6" ht="15.75" customHeight="1" x14ac:dyDescent="0.2">
      <c r="B8" s="387" t="s">
        <v>329</v>
      </c>
      <c r="C8" s="388">
        <f ca="1">IF($C$5=3,DCF!$R$32,'Football Field'!C8)</f>
        <v>196.99142278195393</v>
      </c>
      <c r="D8" s="389">
        <f t="shared" ref="D8:D13" ca="1" si="0">E8-C8</f>
        <v>228.66640635848398</v>
      </c>
      <c r="E8" s="388">
        <f ca="1">IF($C$5=2,DCF!$R$32,'Football Field'!E8)</f>
        <v>425.65782914043791</v>
      </c>
      <c r="F8" s="387"/>
    </row>
    <row r="9" spans="2:6" ht="15.75" customHeight="1" x14ac:dyDescent="0.2">
      <c r="B9" s="387" t="s">
        <v>330</v>
      </c>
      <c r="C9" s="388">
        <f ca="1">IF($C$5=3,DCF!$N$32,'Football Field'!C9)</f>
        <v>210.91102043100639</v>
      </c>
      <c r="D9" s="389">
        <f t="shared" ca="1" si="0"/>
        <v>192.95771853692892</v>
      </c>
      <c r="E9" s="388">
        <f ca="1">IF($C$5=2,DCF!$N$32,'Football Field'!E9)</f>
        <v>403.86873896793531</v>
      </c>
      <c r="F9" s="387"/>
    </row>
    <row r="10" spans="2:6" ht="15.75" customHeight="1" x14ac:dyDescent="0.2">
      <c r="B10" s="387" t="s">
        <v>331</v>
      </c>
      <c r="C10" s="388">
        <f ca="1">IF($C$5=3,DCF!$R$38,'Football Field'!C10)</f>
        <v>203.95122160648015</v>
      </c>
      <c r="D10" s="389">
        <f t="shared" ca="1" si="0"/>
        <v>210.81206244770647</v>
      </c>
      <c r="E10" s="388">
        <f ca="1">IF($C$5=2,DCF!$R$38,'Football Field'!E10)</f>
        <v>414.76328405418661</v>
      </c>
      <c r="F10" s="387"/>
    </row>
    <row r="11" spans="2:6" ht="15.75" customHeight="1" x14ac:dyDescent="0.2">
      <c r="B11" s="387" t="s">
        <v>332</v>
      </c>
      <c r="C11" s="388">
        <f>Comps!D53</f>
        <v>126.74913090294268</v>
      </c>
      <c r="D11" s="389">
        <f t="shared" si="0"/>
        <v>218.07347855935257</v>
      </c>
      <c r="E11" s="388">
        <f>Comps!P53</f>
        <v>344.82260946229525</v>
      </c>
      <c r="F11" s="387"/>
    </row>
    <row r="12" spans="2:6" ht="15.75" customHeight="1" x14ac:dyDescent="0.2">
      <c r="B12" s="387" t="s">
        <v>333</v>
      </c>
      <c r="C12" s="390">
        <v>345.55</v>
      </c>
      <c r="D12" s="389">
        <f t="shared" si="0"/>
        <v>104.44999999999999</v>
      </c>
      <c r="E12" s="390">
        <v>450</v>
      </c>
      <c r="F12" s="387"/>
    </row>
    <row r="13" spans="2:6" ht="15.75" customHeight="1" x14ac:dyDescent="0.2">
      <c r="B13" s="391" t="s">
        <v>334</v>
      </c>
      <c r="C13" s="392">
        <v>388</v>
      </c>
      <c r="D13" s="393">
        <f t="shared" si="0"/>
        <v>122</v>
      </c>
      <c r="E13" s="392">
        <v>510</v>
      </c>
      <c r="F13" s="387"/>
    </row>
    <row r="14" spans="2:6" ht="15.75" customHeight="1" x14ac:dyDescent="0.2"/>
    <row r="15" spans="2:6" ht="15.75" customHeight="1" x14ac:dyDescent="0.2"/>
    <row r="16" spans="2: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2:D3"/>
  </mergeCell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18A9"/>
  </sheetPr>
  <dimension ref="B1:G1004"/>
  <sheetViews>
    <sheetView showGridLines="0" workbookViewId="0"/>
  </sheetViews>
  <sheetFormatPr baseColWidth="10" defaultColWidth="8.83203125" defaultRowHeight="15" customHeight="1" x14ac:dyDescent="0.15"/>
  <cols>
    <col min="1" max="1" width="2.33203125" style="33" customWidth="1"/>
    <col min="2" max="2" width="40.1640625" style="33" customWidth="1"/>
    <col min="3" max="7" width="13" style="33" customWidth="1"/>
    <col min="8" max="256" width="9" style="33"/>
    <col min="257" max="257" width="2.33203125" style="33" customWidth="1"/>
    <col min="258" max="258" width="40.1640625" style="33" customWidth="1"/>
    <col min="259" max="263" width="13" style="33" customWidth="1"/>
    <col min="264" max="512" width="9" style="33"/>
    <col min="513" max="513" width="2.33203125" style="33" customWidth="1"/>
    <col min="514" max="514" width="40.1640625" style="33" customWidth="1"/>
    <col min="515" max="519" width="13" style="33" customWidth="1"/>
    <col min="520" max="768" width="9" style="33"/>
    <col min="769" max="769" width="2.33203125" style="33" customWidth="1"/>
    <col min="770" max="770" width="40.1640625" style="33" customWidth="1"/>
    <col min="771" max="775" width="13" style="33" customWidth="1"/>
    <col min="776" max="1024" width="9" style="33"/>
    <col min="1025" max="1025" width="2.33203125" style="33" customWidth="1"/>
    <col min="1026" max="1026" width="40.1640625" style="33" customWidth="1"/>
    <col min="1027" max="1031" width="13" style="33" customWidth="1"/>
    <col min="1032" max="1280" width="9" style="33"/>
    <col min="1281" max="1281" width="2.33203125" style="33" customWidth="1"/>
    <col min="1282" max="1282" width="40.1640625" style="33" customWidth="1"/>
    <col min="1283" max="1287" width="13" style="33" customWidth="1"/>
    <col min="1288" max="1536" width="9" style="33"/>
    <col min="1537" max="1537" width="2.33203125" style="33" customWidth="1"/>
    <col min="1538" max="1538" width="40.1640625" style="33" customWidth="1"/>
    <col min="1539" max="1543" width="13" style="33" customWidth="1"/>
    <col min="1544" max="1792" width="9" style="33"/>
    <col min="1793" max="1793" width="2.33203125" style="33" customWidth="1"/>
    <col min="1794" max="1794" width="40.1640625" style="33" customWidth="1"/>
    <col min="1795" max="1799" width="13" style="33" customWidth="1"/>
    <col min="1800" max="2048" width="9" style="33"/>
    <col min="2049" max="2049" width="2.33203125" style="33" customWidth="1"/>
    <col min="2050" max="2050" width="40.1640625" style="33" customWidth="1"/>
    <col min="2051" max="2055" width="13" style="33" customWidth="1"/>
    <col min="2056" max="2304" width="9" style="33"/>
    <col min="2305" max="2305" width="2.33203125" style="33" customWidth="1"/>
    <col min="2306" max="2306" width="40.1640625" style="33" customWidth="1"/>
    <col min="2307" max="2311" width="13" style="33" customWidth="1"/>
    <col min="2312" max="2560" width="9" style="33"/>
    <col min="2561" max="2561" width="2.33203125" style="33" customWidth="1"/>
    <col min="2562" max="2562" width="40.1640625" style="33" customWidth="1"/>
    <col min="2563" max="2567" width="13" style="33" customWidth="1"/>
    <col min="2568" max="2816" width="9" style="33"/>
    <col min="2817" max="2817" width="2.33203125" style="33" customWidth="1"/>
    <col min="2818" max="2818" width="40.1640625" style="33" customWidth="1"/>
    <col min="2819" max="2823" width="13" style="33" customWidth="1"/>
    <col min="2824" max="3072" width="9" style="33"/>
    <col min="3073" max="3073" width="2.33203125" style="33" customWidth="1"/>
    <col min="3074" max="3074" width="40.1640625" style="33" customWidth="1"/>
    <col min="3075" max="3079" width="13" style="33" customWidth="1"/>
    <col min="3080" max="3328" width="9" style="33"/>
    <col min="3329" max="3329" width="2.33203125" style="33" customWidth="1"/>
    <col min="3330" max="3330" width="40.1640625" style="33" customWidth="1"/>
    <col min="3331" max="3335" width="13" style="33" customWidth="1"/>
    <col min="3336" max="3584" width="9" style="33"/>
    <col min="3585" max="3585" width="2.33203125" style="33" customWidth="1"/>
    <col min="3586" max="3586" width="40.1640625" style="33" customWidth="1"/>
    <col min="3587" max="3591" width="13" style="33" customWidth="1"/>
    <col min="3592" max="3840" width="9" style="33"/>
    <col min="3841" max="3841" width="2.33203125" style="33" customWidth="1"/>
    <col min="3842" max="3842" width="40.1640625" style="33" customWidth="1"/>
    <col min="3843" max="3847" width="13" style="33" customWidth="1"/>
    <col min="3848" max="4096" width="9" style="33"/>
    <col min="4097" max="4097" width="2.33203125" style="33" customWidth="1"/>
    <col min="4098" max="4098" width="40.1640625" style="33" customWidth="1"/>
    <col min="4099" max="4103" width="13" style="33" customWidth="1"/>
    <col min="4104" max="4352" width="9" style="33"/>
    <col min="4353" max="4353" width="2.33203125" style="33" customWidth="1"/>
    <col min="4354" max="4354" width="40.1640625" style="33" customWidth="1"/>
    <col min="4355" max="4359" width="13" style="33" customWidth="1"/>
    <col min="4360" max="4608" width="9" style="33"/>
    <col min="4609" max="4609" width="2.33203125" style="33" customWidth="1"/>
    <col min="4610" max="4610" width="40.1640625" style="33" customWidth="1"/>
    <col min="4611" max="4615" width="13" style="33" customWidth="1"/>
    <col min="4616" max="4864" width="9" style="33"/>
    <col min="4865" max="4865" width="2.33203125" style="33" customWidth="1"/>
    <col min="4866" max="4866" width="40.1640625" style="33" customWidth="1"/>
    <col min="4867" max="4871" width="13" style="33" customWidth="1"/>
    <col min="4872" max="5120" width="9" style="33"/>
    <col min="5121" max="5121" width="2.33203125" style="33" customWidth="1"/>
    <col min="5122" max="5122" width="40.1640625" style="33" customWidth="1"/>
    <col min="5123" max="5127" width="13" style="33" customWidth="1"/>
    <col min="5128" max="5376" width="9" style="33"/>
    <col min="5377" max="5377" width="2.33203125" style="33" customWidth="1"/>
    <col min="5378" max="5378" width="40.1640625" style="33" customWidth="1"/>
    <col min="5379" max="5383" width="13" style="33" customWidth="1"/>
    <col min="5384" max="5632" width="9" style="33"/>
    <col min="5633" max="5633" width="2.33203125" style="33" customWidth="1"/>
    <col min="5634" max="5634" width="40.1640625" style="33" customWidth="1"/>
    <col min="5635" max="5639" width="13" style="33" customWidth="1"/>
    <col min="5640" max="5888" width="9" style="33"/>
    <col min="5889" max="5889" width="2.33203125" style="33" customWidth="1"/>
    <col min="5890" max="5890" width="40.1640625" style="33" customWidth="1"/>
    <col min="5891" max="5895" width="13" style="33" customWidth="1"/>
    <col min="5896" max="6144" width="9" style="33"/>
    <col min="6145" max="6145" width="2.33203125" style="33" customWidth="1"/>
    <col min="6146" max="6146" width="40.1640625" style="33" customWidth="1"/>
    <col min="6147" max="6151" width="13" style="33" customWidth="1"/>
    <col min="6152" max="6400" width="9" style="33"/>
    <col min="6401" max="6401" width="2.33203125" style="33" customWidth="1"/>
    <col min="6402" max="6402" width="40.1640625" style="33" customWidth="1"/>
    <col min="6403" max="6407" width="13" style="33" customWidth="1"/>
    <col min="6408" max="6656" width="9" style="33"/>
    <col min="6657" max="6657" width="2.33203125" style="33" customWidth="1"/>
    <col min="6658" max="6658" width="40.1640625" style="33" customWidth="1"/>
    <col min="6659" max="6663" width="13" style="33" customWidth="1"/>
    <col min="6664" max="6912" width="9" style="33"/>
    <col min="6913" max="6913" width="2.33203125" style="33" customWidth="1"/>
    <col min="6914" max="6914" width="40.1640625" style="33" customWidth="1"/>
    <col min="6915" max="6919" width="13" style="33" customWidth="1"/>
    <col min="6920" max="7168" width="9" style="33"/>
    <col min="7169" max="7169" width="2.33203125" style="33" customWidth="1"/>
    <col min="7170" max="7170" width="40.1640625" style="33" customWidth="1"/>
    <col min="7171" max="7175" width="13" style="33" customWidth="1"/>
    <col min="7176" max="7424" width="9" style="33"/>
    <col min="7425" max="7425" width="2.33203125" style="33" customWidth="1"/>
    <col min="7426" max="7426" width="40.1640625" style="33" customWidth="1"/>
    <col min="7427" max="7431" width="13" style="33" customWidth="1"/>
    <col min="7432" max="7680" width="9" style="33"/>
    <col min="7681" max="7681" width="2.33203125" style="33" customWidth="1"/>
    <col min="7682" max="7682" width="40.1640625" style="33" customWidth="1"/>
    <col min="7683" max="7687" width="13" style="33" customWidth="1"/>
    <col min="7688" max="7936" width="9" style="33"/>
    <col min="7937" max="7937" width="2.33203125" style="33" customWidth="1"/>
    <col min="7938" max="7938" width="40.1640625" style="33" customWidth="1"/>
    <col min="7939" max="7943" width="13" style="33" customWidth="1"/>
    <col min="7944" max="8192" width="9" style="33"/>
    <col min="8193" max="8193" width="2.33203125" style="33" customWidth="1"/>
    <col min="8194" max="8194" width="40.1640625" style="33" customWidth="1"/>
    <col min="8195" max="8199" width="13" style="33" customWidth="1"/>
    <col min="8200" max="8448" width="9" style="33"/>
    <col min="8449" max="8449" width="2.33203125" style="33" customWidth="1"/>
    <col min="8450" max="8450" width="40.1640625" style="33" customWidth="1"/>
    <col min="8451" max="8455" width="13" style="33" customWidth="1"/>
    <col min="8456" max="8704" width="9" style="33"/>
    <col min="8705" max="8705" width="2.33203125" style="33" customWidth="1"/>
    <col min="8706" max="8706" width="40.1640625" style="33" customWidth="1"/>
    <col min="8707" max="8711" width="13" style="33" customWidth="1"/>
    <col min="8712" max="8960" width="9" style="33"/>
    <col min="8961" max="8961" width="2.33203125" style="33" customWidth="1"/>
    <col min="8962" max="8962" width="40.1640625" style="33" customWidth="1"/>
    <col min="8963" max="8967" width="13" style="33" customWidth="1"/>
    <col min="8968" max="9216" width="9" style="33"/>
    <col min="9217" max="9217" width="2.33203125" style="33" customWidth="1"/>
    <col min="9218" max="9218" width="40.1640625" style="33" customWidth="1"/>
    <col min="9219" max="9223" width="13" style="33" customWidth="1"/>
    <col min="9224" max="9472" width="9" style="33"/>
    <col min="9473" max="9473" width="2.33203125" style="33" customWidth="1"/>
    <col min="9474" max="9474" width="40.1640625" style="33" customWidth="1"/>
    <col min="9475" max="9479" width="13" style="33" customWidth="1"/>
    <col min="9480" max="9728" width="9" style="33"/>
    <col min="9729" max="9729" width="2.33203125" style="33" customWidth="1"/>
    <col min="9730" max="9730" width="40.1640625" style="33" customWidth="1"/>
    <col min="9731" max="9735" width="13" style="33" customWidth="1"/>
    <col min="9736" max="9984" width="9" style="33"/>
    <col min="9985" max="9985" width="2.33203125" style="33" customWidth="1"/>
    <col min="9986" max="9986" width="40.1640625" style="33" customWidth="1"/>
    <col min="9987" max="9991" width="13" style="33" customWidth="1"/>
    <col min="9992" max="10240" width="9" style="33"/>
    <col min="10241" max="10241" width="2.33203125" style="33" customWidth="1"/>
    <col min="10242" max="10242" width="40.1640625" style="33" customWidth="1"/>
    <col min="10243" max="10247" width="13" style="33" customWidth="1"/>
    <col min="10248" max="10496" width="9" style="33"/>
    <col min="10497" max="10497" width="2.33203125" style="33" customWidth="1"/>
    <col min="10498" max="10498" width="40.1640625" style="33" customWidth="1"/>
    <col min="10499" max="10503" width="13" style="33" customWidth="1"/>
    <col min="10504" max="10752" width="9" style="33"/>
    <col min="10753" max="10753" width="2.33203125" style="33" customWidth="1"/>
    <col min="10754" max="10754" width="40.1640625" style="33" customWidth="1"/>
    <col min="10755" max="10759" width="13" style="33" customWidth="1"/>
    <col min="10760" max="11008" width="9" style="33"/>
    <col min="11009" max="11009" width="2.33203125" style="33" customWidth="1"/>
    <col min="11010" max="11010" width="40.1640625" style="33" customWidth="1"/>
    <col min="11011" max="11015" width="13" style="33" customWidth="1"/>
    <col min="11016" max="11264" width="9" style="33"/>
    <col min="11265" max="11265" width="2.33203125" style="33" customWidth="1"/>
    <col min="11266" max="11266" width="40.1640625" style="33" customWidth="1"/>
    <col min="11267" max="11271" width="13" style="33" customWidth="1"/>
    <col min="11272" max="11520" width="9" style="33"/>
    <col min="11521" max="11521" width="2.33203125" style="33" customWidth="1"/>
    <col min="11522" max="11522" width="40.1640625" style="33" customWidth="1"/>
    <col min="11523" max="11527" width="13" style="33" customWidth="1"/>
    <col min="11528" max="11776" width="9" style="33"/>
    <col min="11777" max="11777" width="2.33203125" style="33" customWidth="1"/>
    <col min="11778" max="11778" width="40.1640625" style="33" customWidth="1"/>
    <col min="11779" max="11783" width="13" style="33" customWidth="1"/>
    <col min="11784" max="12032" width="9" style="33"/>
    <col min="12033" max="12033" width="2.33203125" style="33" customWidth="1"/>
    <col min="12034" max="12034" width="40.1640625" style="33" customWidth="1"/>
    <col min="12035" max="12039" width="13" style="33" customWidth="1"/>
    <col min="12040" max="12288" width="9" style="33"/>
    <col min="12289" max="12289" width="2.33203125" style="33" customWidth="1"/>
    <col min="12290" max="12290" width="40.1640625" style="33" customWidth="1"/>
    <col min="12291" max="12295" width="13" style="33" customWidth="1"/>
    <col min="12296" max="12544" width="9" style="33"/>
    <col min="12545" max="12545" width="2.33203125" style="33" customWidth="1"/>
    <col min="12546" max="12546" width="40.1640625" style="33" customWidth="1"/>
    <col min="12547" max="12551" width="13" style="33" customWidth="1"/>
    <col min="12552" max="12800" width="9" style="33"/>
    <col min="12801" max="12801" width="2.33203125" style="33" customWidth="1"/>
    <col min="12802" max="12802" width="40.1640625" style="33" customWidth="1"/>
    <col min="12803" max="12807" width="13" style="33" customWidth="1"/>
    <col min="12808" max="13056" width="9" style="33"/>
    <col min="13057" max="13057" width="2.33203125" style="33" customWidth="1"/>
    <col min="13058" max="13058" width="40.1640625" style="33" customWidth="1"/>
    <col min="13059" max="13063" width="13" style="33" customWidth="1"/>
    <col min="13064" max="13312" width="9" style="33"/>
    <col min="13313" max="13313" width="2.33203125" style="33" customWidth="1"/>
    <col min="13314" max="13314" width="40.1640625" style="33" customWidth="1"/>
    <col min="13315" max="13319" width="13" style="33" customWidth="1"/>
    <col min="13320" max="13568" width="9" style="33"/>
    <col min="13569" max="13569" width="2.33203125" style="33" customWidth="1"/>
    <col min="13570" max="13570" width="40.1640625" style="33" customWidth="1"/>
    <col min="13571" max="13575" width="13" style="33" customWidth="1"/>
    <col min="13576" max="13824" width="9" style="33"/>
    <col min="13825" max="13825" width="2.33203125" style="33" customWidth="1"/>
    <col min="13826" max="13826" width="40.1640625" style="33" customWidth="1"/>
    <col min="13827" max="13831" width="13" style="33" customWidth="1"/>
    <col min="13832" max="14080" width="9" style="33"/>
    <col min="14081" max="14081" width="2.33203125" style="33" customWidth="1"/>
    <col min="14082" max="14082" width="40.1640625" style="33" customWidth="1"/>
    <col min="14083" max="14087" width="13" style="33" customWidth="1"/>
    <col min="14088" max="14336" width="9" style="33"/>
    <col min="14337" max="14337" width="2.33203125" style="33" customWidth="1"/>
    <col min="14338" max="14338" width="40.1640625" style="33" customWidth="1"/>
    <col min="14339" max="14343" width="13" style="33" customWidth="1"/>
    <col min="14344" max="14592" width="9" style="33"/>
    <col min="14593" max="14593" width="2.33203125" style="33" customWidth="1"/>
    <col min="14594" max="14594" width="40.1640625" style="33" customWidth="1"/>
    <col min="14595" max="14599" width="13" style="33" customWidth="1"/>
    <col min="14600" max="14848" width="9" style="33"/>
    <col min="14849" max="14849" width="2.33203125" style="33" customWidth="1"/>
    <col min="14850" max="14850" width="40.1640625" style="33" customWidth="1"/>
    <col min="14851" max="14855" width="13" style="33" customWidth="1"/>
    <col min="14856" max="15104" width="9" style="33"/>
    <col min="15105" max="15105" width="2.33203125" style="33" customWidth="1"/>
    <col min="15106" max="15106" width="40.1640625" style="33" customWidth="1"/>
    <col min="15107" max="15111" width="13" style="33" customWidth="1"/>
    <col min="15112" max="15360" width="9" style="33"/>
    <col min="15361" max="15361" width="2.33203125" style="33" customWidth="1"/>
    <col min="15362" max="15362" width="40.1640625" style="33" customWidth="1"/>
    <col min="15363" max="15367" width="13" style="33" customWidth="1"/>
    <col min="15368" max="15616" width="9" style="33"/>
    <col min="15617" max="15617" width="2.33203125" style="33" customWidth="1"/>
    <col min="15618" max="15618" width="40.1640625" style="33" customWidth="1"/>
    <col min="15619" max="15623" width="13" style="33" customWidth="1"/>
    <col min="15624" max="15872" width="9" style="33"/>
    <col min="15873" max="15873" width="2.33203125" style="33" customWidth="1"/>
    <col min="15874" max="15874" width="40.1640625" style="33" customWidth="1"/>
    <col min="15875" max="15879" width="13" style="33" customWidth="1"/>
    <col min="15880" max="16128" width="9" style="33"/>
    <col min="16129" max="16129" width="2.33203125" style="33" customWidth="1"/>
    <col min="16130" max="16130" width="40.1640625" style="33" customWidth="1"/>
    <col min="16131" max="16135" width="13" style="33" customWidth="1"/>
    <col min="16136" max="16384" width="9" style="33"/>
  </cols>
  <sheetData>
    <row r="1" spans="2:7" ht="11" x14ac:dyDescent="0.15"/>
    <row r="2" spans="2:7" ht="12" x14ac:dyDescent="0.15">
      <c r="B2" s="34" t="s">
        <v>101</v>
      </c>
      <c r="C2" s="35">
        <v>2018</v>
      </c>
      <c r="D2" s="35">
        <f>C2+1</f>
        <v>2019</v>
      </c>
      <c r="E2" s="35">
        <f t="shared" ref="E2:G2" si="0">D2+1</f>
        <v>2020</v>
      </c>
      <c r="F2" s="35">
        <f t="shared" si="0"/>
        <v>2021</v>
      </c>
      <c r="G2" s="35">
        <f t="shared" si="0"/>
        <v>2022</v>
      </c>
    </row>
    <row r="3" spans="2:7" ht="11" x14ac:dyDescent="0.15">
      <c r="B3" s="36" t="s">
        <v>358</v>
      </c>
      <c r="C3" s="16"/>
      <c r="D3" s="16"/>
      <c r="E3" s="16"/>
      <c r="F3" s="16"/>
      <c r="G3" s="16"/>
    </row>
    <row r="4" spans="2:7" ht="11" x14ac:dyDescent="0.15">
      <c r="B4" s="16" t="s">
        <v>4</v>
      </c>
      <c r="C4" s="17">
        <v>33351</v>
      </c>
      <c r="D4" s="17">
        <v>34886</v>
      </c>
      <c r="E4" s="17">
        <v>31272</v>
      </c>
      <c r="F4" s="17">
        <v>39737</v>
      </c>
      <c r="G4" s="17">
        <v>47917</v>
      </c>
    </row>
    <row r="5" spans="2:7" ht="11" x14ac:dyDescent="0.15">
      <c r="B5" s="16" t="s">
        <v>355</v>
      </c>
      <c r="C5" s="17">
        <v>3230</v>
      </c>
      <c r="D5" s="17">
        <v>3609</v>
      </c>
      <c r="E5" s="17">
        <v>3595</v>
      </c>
      <c r="F5" s="17">
        <v>3515</v>
      </c>
      <c r="G5" s="17">
        <v>3654</v>
      </c>
    </row>
    <row r="6" spans="2:7" ht="12" x14ac:dyDescent="0.15">
      <c r="B6" s="16" t="s">
        <v>356</v>
      </c>
      <c r="C6" s="17" t="s">
        <v>13</v>
      </c>
      <c r="D6" s="17" t="s">
        <v>13</v>
      </c>
      <c r="E6" s="17" t="s">
        <v>13</v>
      </c>
      <c r="F6" s="17" t="s">
        <v>13</v>
      </c>
      <c r="G6" s="17">
        <v>326</v>
      </c>
    </row>
    <row r="7" spans="2:7" ht="11" x14ac:dyDescent="0.15">
      <c r="B7" s="16" t="s">
        <v>357</v>
      </c>
      <c r="C7" s="17">
        <v>126</v>
      </c>
      <c r="D7" s="17">
        <v>118</v>
      </c>
      <c r="E7" s="17">
        <v>112</v>
      </c>
      <c r="F7" s="17">
        <v>133</v>
      </c>
      <c r="G7" s="17">
        <v>213</v>
      </c>
    </row>
    <row r="8" spans="2:7" ht="11" x14ac:dyDescent="0.15">
      <c r="B8" s="16" t="s">
        <v>5</v>
      </c>
      <c r="C8" s="17">
        <v>611</v>
      </c>
      <c r="D8" s="17">
        <v>620</v>
      </c>
      <c r="E8" s="17">
        <v>535</v>
      </c>
      <c r="F8" s="17">
        <v>598</v>
      </c>
      <c r="G8" s="17">
        <v>453</v>
      </c>
    </row>
    <row r="9" spans="2:7" ht="11" x14ac:dyDescent="0.15">
      <c r="B9" s="36" t="s">
        <v>6</v>
      </c>
      <c r="C9" s="15">
        <v>37318</v>
      </c>
      <c r="D9" s="15">
        <v>39233</v>
      </c>
      <c r="E9" s="15">
        <v>35514</v>
      </c>
      <c r="F9" s="15">
        <v>43983</v>
      </c>
      <c r="G9" s="15">
        <v>52563</v>
      </c>
    </row>
    <row r="10" spans="2:7" ht="11" x14ac:dyDescent="0.15">
      <c r="B10" s="16"/>
      <c r="C10" s="16"/>
      <c r="D10" s="16"/>
      <c r="E10" s="16"/>
      <c r="F10" s="16"/>
      <c r="G10" s="16"/>
    </row>
    <row r="11" spans="2:7" ht="11" x14ac:dyDescent="0.15">
      <c r="B11" s="16" t="s">
        <v>7</v>
      </c>
      <c r="C11" s="17">
        <v>25571</v>
      </c>
      <c r="D11" s="17">
        <v>26787</v>
      </c>
      <c r="E11" s="17">
        <v>23460</v>
      </c>
      <c r="F11" s="17">
        <v>29124</v>
      </c>
      <c r="G11" s="17">
        <v>35157</v>
      </c>
    </row>
    <row r="12" spans="2:7" ht="11" x14ac:dyDescent="0.15">
      <c r="B12" s="16" t="s">
        <v>359</v>
      </c>
      <c r="C12" s="17">
        <v>1826</v>
      </c>
      <c r="D12" s="17">
        <v>2034</v>
      </c>
      <c r="E12" s="17">
        <v>2178</v>
      </c>
      <c r="F12" s="17">
        <v>1957</v>
      </c>
      <c r="G12" s="17">
        <v>2121</v>
      </c>
    </row>
    <row r="13" spans="2:7" ht="11" x14ac:dyDescent="0.15">
      <c r="B13" s="16" t="s">
        <v>360</v>
      </c>
      <c r="C13" s="17">
        <v>936</v>
      </c>
      <c r="D13" s="17">
        <v>1234</v>
      </c>
      <c r="E13" s="17">
        <v>942</v>
      </c>
      <c r="F13" s="17">
        <v>687</v>
      </c>
      <c r="G13" s="17">
        <v>799</v>
      </c>
    </row>
    <row r="14" spans="2:7" ht="11" x14ac:dyDescent="0.15">
      <c r="B14" s="36" t="s">
        <v>8</v>
      </c>
      <c r="C14" s="15">
        <v>8985</v>
      </c>
      <c r="D14" s="15">
        <v>9178</v>
      </c>
      <c r="E14" s="15">
        <v>8934</v>
      </c>
      <c r="F14" s="15">
        <v>12215</v>
      </c>
      <c r="G14" s="15">
        <v>14486</v>
      </c>
    </row>
    <row r="15" spans="2:7" ht="11" x14ac:dyDescent="0.15">
      <c r="B15" s="16"/>
      <c r="C15" s="16"/>
      <c r="D15" s="16"/>
      <c r="E15" s="16"/>
      <c r="F15" s="16"/>
      <c r="G15" s="16"/>
    </row>
    <row r="16" spans="2:7" ht="11" x14ac:dyDescent="0.15">
      <c r="B16" s="16" t="s">
        <v>9</v>
      </c>
      <c r="C16" s="17">
        <v>2897</v>
      </c>
      <c r="D16" s="17">
        <v>2999</v>
      </c>
      <c r="E16" s="17">
        <v>2732</v>
      </c>
      <c r="F16" s="17">
        <v>2879</v>
      </c>
      <c r="G16" s="17">
        <v>2964</v>
      </c>
    </row>
    <row r="17" spans="2:7" ht="11" x14ac:dyDescent="0.15">
      <c r="B17" s="16" t="s">
        <v>10</v>
      </c>
      <c r="C17" s="17">
        <v>1658</v>
      </c>
      <c r="D17" s="17">
        <v>1782</v>
      </c>
      <c r="E17" s="17">
        <v>1589</v>
      </c>
      <c r="F17" s="17">
        <v>1587</v>
      </c>
      <c r="G17" s="17">
        <v>1912</v>
      </c>
    </row>
    <row r="18" spans="2:7" ht="11" x14ac:dyDescent="0.15">
      <c r="B18" s="16" t="s">
        <v>11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2:7" ht="11" x14ac:dyDescent="0.15">
      <c r="B19" s="16" t="s">
        <v>12</v>
      </c>
      <c r="C19" s="17">
        <v>271</v>
      </c>
      <c r="D19" s="17">
        <v>87</v>
      </c>
      <c r="E19" s="17">
        <v>65</v>
      </c>
      <c r="F19" s="17">
        <v>-169</v>
      </c>
      <c r="G19" s="17">
        <v>-243</v>
      </c>
    </row>
    <row r="20" spans="2:7" ht="11" x14ac:dyDescent="0.15">
      <c r="B20" s="16"/>
      <c r="C20" s="16"/>
      <c r="D20" s="16"/>
      <c r="E20" s="16"/>
      <c r="F20" s="16"/>
      <c r="G20" s="16"/>
    </row>
    <row r="21" spans="2:7" ht="11" x14ac:dyDescent="0.15">
      <c r="B21" s="36" t="s">
        <v>14</v>
      </c>
      <c r="C21" s="15">
        <v>4826</v>
      </c>
      <c r="D21" s="15">
        <v>4868</v>
      </c>
      <c r="E21" s="15">
        <v>4386</v>
      </c>
      <c r="F21" s="15">
        <v>4297</v>
      </c>
      <c r="G21" s="15">
        <v>4633</v>
      </c>
    </row>
    <row r="22" spans="2:7" ht="11" x14ac:dyDescent="0.15">
      <c r="B22" s="16"/>
      <c r="C22" s="16"/>
      <c r="D22" s="16"/>
      <c r="E22" s="16"/>
      <c r="F22" s="16"/>
      <c r="G22" s="16"/>
    </row>
    <row r="23" spans="2:7" ht="11" x14ac:dyDescent="0.15">
      <c r="B23" s="36" t="s">
        <v>15</v>
      </c>
      <c r="C23" s="37">
        <v>4159</v>
      </c>
      <c r="D23" s="37">
        <v>4310</v>
      </c>
      <c r="E23" s="37">
        <v>4548</v>
      </c>
      <c r="F23" s="37">
        <v>7918</v>
      </c>
      <c r="G23" s="37">
        <v>9853</v>
      </c>
    </row>
    <row r="24" spans="2:7" ht="11" x14ac:dyDescent="0.15">
      <c r="B24" s="16"/>
      <c r="C24" s="16"/>
      <c r="D24" s="16"/>
      <c r="E24" s="16"/>
      <c r="F24" s="16"/>
      <c r="G24" s="16"/>
    </row>
    <row r="25" spans="2:7" ht="11" x14ac:dyDescent="0.15">
      <c r="B25" s="16" t="s">
        <v>16</v>
      </c>
      <c r="C25" s="17">
        <v>-268</v>
      </c>
      <c r="D25" s="17">
        <v>-232</v>
      </c>
      <c r="E25" s="17">
        <v>-305</v>
      </c>
      <c r="F25" s="17">
        <v>-306</v>
      </c>
      <c r="G25" s="17">
        <v>-263</v>
      </c>
    </row>
    <row r="26" spans="2:7" ht="11" x14ac:dyDescent="0.15">
      <c r="B26" s="16" t="s">
        <v>17</v>
      </c>
      <c r="C26" s="17">
        <v>14</v>
      </c>
      <c r="D26" s="17">
        <v>25</v>
      </c>
      <c r="E26" s="17">
        <v>26</v>
      </c>
      <c r="F26" s="17">
        <v>41</v>
      </c>
      <c r="G26" s="17">
        <v>14</v>
      </c>
    </row>
    <row r="27" spans="2:7" ht="11" x14ac:dyDescent="0.15">
      <c r="B27" s="36" t="s">
        <v>18</v>
      </c>
      <c r="C27" s="15">
        <v>-254</v>
      </c>
      <c r="D27" s="15">
        <v>-207</v>
      </c>
      <c r="E27" s="15">
        <v>-279</v>
      </c>
      <c r="F27" s="15">
        <v>-265</v>
      </c>
      <c r="G27" s="15">
        <v>-249</v>
      </c>
    </row>
    <row r="28" spans="2:7" ht="11" x14ac:dyDescent="0.15">
      <c r="B28" s="16"/>
      <c r="C28" s="16"/>
      <c r="D28" s="16"/>
      <c r="E28" s="16"/>
      <c r="F28" s="16"/>
      <c r="G28" s="16"/>
    </row>
    <row r="29" spans="2:7" ht="11" x14ac:dyDescent="0.15">
      <c r="B29" s="16" t="s">
        <v>19</v>
      </c>
      <c r="C29" s="17">
        <v>27</v>
      </c>
      <c r="D29" s="17">
        <v>21</v>
      </c>
      <c r="E29" s="17">
        <v>-48</v>
      </c>
      <c r="F29" s="17">
        <v>21</v>
      </c>
      <c r="G29" s="17">
        <v>10</v>
      </c>
    </row>
    <row r="30" spans="2:7" ht="11" x14ac:dyDescent="0.15">
      <c r="B30" s="16" t="s">
        <v>361</v>
      </c>
      <c r="C30" s="17">
        <v>196</v>
      </c>
      <c r="D30" s="17">
        <v>97</v>
      </c>
      <c r="E30" s="17">
        <v>122</v>
      </c>
      <c r="F30" s="17">
        <v>-59</v>
      </c>
      <c r="G30" s="17">
        <v>-132</v>
      </c>
    </row>
    <row r="31" spans="2:7" ht="11" x14ac:dyDescent="0.15">
      <c r="B31" s="16" t="s">
        <v>340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</row>
    <row r="32" spans="2:7" ht="11" x14ac:dyDescent="0.15">
      <c r="B32" s="36" t="s">
        <v>20</v>
      </c>
      <c r="C32" s="15">
        <v>4128</v>
      </c>
      <c r="D32" s="15">
        <v>4221</v>
      </c>
      <c r="E32" s="15">
        <v>4343</v>
      </c>
      <c r="F32" s="15">
        <v>7615</v>
      </c>
      <c r="G32" s="15">
        <v>9482</v>
      </c>
    </row>
    <row r="33" spans="2:7" ht="11" x14ac:dyDescent="0.15">
      <c r="B33" s="16"/>
      <c r="C33" s="16"/>
      <c r="D33" s="16"/>
      <c r="E33" s="16"/>
      <c r="F33" s="16"/>
      <c r="G33" s="16"/>
    </row>
    <row r="34" spans="2:7" ht="11" x14ac:dyDescent="0.15">
      <c r="B34" s="16" t="s">
        <v>21</v>
      </c>
      <c r="C34" s="17">
        <v>0</v>
      </c>
      <c r="D34" s="17">
        <v>-30</v>
      </c>
      <c r="E34" s="17">
        <v>-355</v>
      </c>
      <c r="F34" s="17">
        <v>0</v>
      </c>
      <c r="G34" s="17">
        <v>-14</v>
      </c>
    </row>
    <row r="35" spans="2:7" ht="11" x14ac:dyDescent="0.15">
      <c r="B35" s="16" t="s">
        <v>341</v>
      </c>
      <c r="C35" s="17">
        <v>-56</v>
      </c>
      <c r="D35" s="17">
        <v>0</v>
      </c>
      <c r="E35" s="17">
        <v>0</v>
      </c>
      <c r="F35" s="17">
        <v>0</v>
      </c>
      <c r="G35" s="17">
        <v>0</v>
      </c>
    </row>
    <row r="36" spans="2:7" ht="11" x14ac:dyDescent="0.15">
      <c r="B36" s="16" t="s">
        <v>22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2:7" ht="11" x14ac:dyDescent="0.15">
      <c r="B37" s="16" t="s">
        <v>362</v>
      </c>
      <c r="C37" s="17">
        <v>1</v>
      </c>
      <c r="D37" s="17">
        <v>0</v>
      </c>
      <c r="E37" s="17">
        <v>0</v>
      </c>
      <c r="F37" s="17">
        <v>0</v>
      </c>
      <c r="G37" s="17">
        <v>0</v>
      </c>
    </row>
    <row r="38" spans="2:7" ht="11" x14ac:dyDescent="0.15">
      <c r="B38" s="16" t="s">
        <v>23</v>
      </c>
      <c r="C38" s="17">
        <v>25</v>
      </c>
      <c r="D38" s="17">
        <v>-5</v>
      </c>
      <c r="E38" s="17">
        <v>-24</v>
      </c>
      <c r="F38" s="17">
        <v>0</v>
      </c>
      <c r="G38" s="17">
        <v>0</v>
      </c>
    </row>
    <row r="39" spans="2:7" ht="11" x14ac:dyDescent="0.15">
      <c r="B39" s="16" t="s">
        <v>24</v>
      </c>
      <c r="C39" s="17">
        <v>0</v>
      </c>
      <c r="D39" s="17">
        <v>-77</v>
      </c>
      <c r="E39" s="17">
        <v>-129</v>
      </c>
      <c r="F39" s="17">
        <v>-50</v>
      </c>
      <c r="G39" s="17">
        <v>-88</v>
      </c>
    </row>
    <row r="40" spans="2:7" ht="11" x14ac:dyDescent="0.15">
      <c r="B40" s="16" t="s">
        <v>25</v>
      </c>
      <c r="C40" s="17">
        <v>0</v>
      </c>
      <c r="D40" s="17">
        <v>0</v>
      </c>
      <c r="E40" s="17">
        <v>0</v>
      </c>
      <c r="F40" s="17">
        <v>58</v>
      </c>
      <c r="G40" s="17">
        <v>-243</v>
      </c>
    </row>
    <row r="41" spans="2:7" ht="11" x14ac:dyDescent="0.15">
      <c r="B41" s="36" t="s">
        <v>26</v>
      </c>
      <c r="C41" s="15">
        <v>4098</v>
      </c>
      <c r="D41" s="15">
        <v>4109</v>
      </c>
      <c r="E41" s="15">
        <v>3835</v>
      </c>
      <c r="F41" s="15">
        <v>7623</v>
      </c>
      <c r="G41" s="15">
        <v>9137</v>
      </c>
    </row>
    <row r="42" spans="2:7" ht="11" x14ac:dyDescent="0.15">
      <c r="B42" s="16"/>
      <c r="C42" s="16"/>
      <c r="D42" s="16"/>
      <c r="E42" s="16"/>
      <c r="F42" s="16"/>
      <c r="G42" s="16"/>
    </row>
    <row r="43" spans="2:7" ht="11" x14ac:dyDescent="0.15">
      <c r="B43" s="16" t="s">
        <v>27</v>
      </c>
      <c r="C43" s="17">
        <v>1727</v>
      </c>
      <c r="D43" s="17">
        <v>852</v>
      </c>
      <c r="E43" s="17">
        <v>1082</v>
      </c>
      <c r="F43" s="17">
        <v>1658</v>
      </c>
      <c r="G43" s="17">
        <v>2007</v>
      </c>
    </row>
    <row r="44" spans="2:7" ht="11" x14ac:dyDescent="0.15">
      <c r="B44" s="36" t="s">
        <v>28</v>
      </c>
      <c r="C44" s="15">
        <v>2371</v>
      </c>
      <c r="D44" s="15">
        <v>3257</v>
      </c>
      <c r="E44" s="15">
        <v>2753</v>
      </c>
      <c r="F44" s="15">
        <v>5965</v>
      </c>
      <c r="G44" s="15">
        <v>7130</v>
      </c>
    </row>
    <row r="45" spans="2:7" ht="11" x14ac:dyDescent="0.15">
      <c r="B45" s="16"/>
      <c r="C45" s="16"/>
      <c r="D45" s="16"/>
      <c r="E45" s="16"/>
      <c r="F45" s="16"/>
      <c r="G45" s="16"/>
    </row>
    <row r="46" spans="2:7" ht="11" x14ac:dyDescent="0.15">
      <c r="B46" s="16" t="s">
        <v>29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</row>
    <row r="47" spans="2:7" ht="11" x14ac:dyDescent="0.15">
      <c r="B47" s="16" t="s">
        <v>30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</row>
    <row r="48" spans="2:7" ht="11" x14ac:dyDescent="0.15">
      <c r="B48" s="36" t="s">
        <v>31</v>
      </c>
      <c r="C48" s="15">
        <v>2371</v>
      </c>
      <c r="D48" s="15">
        <v>3257</v>
      </c>
      <c r="E48" s="15">
        <v>2753</v>
      </c>
      <c r="F48" s="15">
        <v>5965</v>
      </c>
      <c r="G48" s="15">
        <v>7130</v>
      </c>
    </row>
    <row r="49" spans="2:7" ht="11" x14ac:dyDescent="0.15">
      <c r="B49" s="16"/>
      <c r="C49" s="16"/>
      <c r="D49" s="16"/>
      <c r="E49" s="16"/>
      <c r="F49" s="16"/>
      <c r="G49" s="16"/>
    </row>
    <row r="50" spans="2:7" ht="11" x14ac:dyDescent="0.15">
      <c r="B50" s="16" t="s">
        <v>32</v>
      </c>
      <c r="C50" s="17">
        <v>-3</v>
      </c>
      <c r="D50" s="17">
        <v>-4</v>
      </c>
      <c r="E50" s="17">
        <v>-2</v>
      </c>
      <c r="F50" s="17">
        <v>-2</v>
      </c>
      <c r="G50" s="17">
        <v>1</v>
      </c>
    </row>
    <row r="51" spans="2:7" ht="11" x14ac:dyDescent="0.15">
      <c r="B51" s="36" t="s">
        <v>33</v>
      </c>
      <c r="C51" s="38">
        <v>2368</v>
      </c>
      <c r="D51" s="38">
        <v>3253</v>
      </c>
      <c r="E51" s="38">
        <v>2751</v>
      </c>
      <c r="F51" s="38">
        <v>5963</v>
      </c>
      <c r="G51" s="38">
        <v>7131</v>
      </c>
    </row>
    <row r="52" spans="2:7" ht="11" x14ac:dyDescent="0.15">
      <c r="B52" s="16"/>
      <c r="C52" s="16"/>
      <c r="D52" s="16"/>
      <c r="E52" s="16"/>
      <c r="F52" s="16"/>
      <c r="G52" s="16"/>
    </row>
    <row r="53" spans="2:7" ht="12" x14ac:dyDescent="0.15">
      <c r="B53" s="16" t="s">
        <v>363</v>
      </c>
      <c r="C53" s="17" t="s">
        <v>13</v>
      </c>
      <c r="D53" s="17" t="s">
        <v>13</v>
      </c>
      <c r="E53" s="17" t="s">
        <v>13</v>
      </c>
      <c r="F53" s="17" t="s">
        <v>13</v>
      </c>
      <c r="G53" s="17" t="s">
        <v>13</v>
      </c>
    </row>
    <row r="54" spans="2:7" ht="11" x14ac:dyDescent="0.15">
      <c r="B54" s="16"/>
      <c r="C54" s="16"/>
      <c r="D54" s="16"/>
      <c r="E54" s="16"/>
      <c r="F54" s="16"/>
      <c r="G54" s="16"/>
    </row>
    <row r="55" spans="2:7" ht="11" x14ac:dyDescent="0.15">
      <c r="B55" s="36" t="s">
        <v>364</v>
      </c>
      <c r="C55" s="37">
        <v>2368</v>
      </c>
      <c r="D55" s="37">
        <v>3253</v>
      </c>
      <c r="E55" s="37">
        <v>2751</v>
      </c>
      <c r="F55" s="37">
        <v>5963</v>
      </c>
      <c r="G55" s="37">
        <v>7131</v>
      </c>
    </row>
    <row r="56" spans="2:7" ht="11" x14ac:dyDescent="0.15">
      <c r="B56" s="36" t="s">
        <v>365</v>
      </c>
      <c r="C56" s="37">
        <v>2368</v>
      </c>
      <c r="D56" s="37">
        <v>3253</v>
      </c>
      <c r="E56" s="37">
        <v>2751</v>
      </c>
      <c r="F56" s="37">
        <v>5963</v>
      </c>
      <c r="G56" s="37">
        <v>7131</v>
      </c>
    </row>
    <row r="57" spans="2:7" ht="11" x14ac:dyDescent="0.15">
      <c r="B57" s="16"/>
      <c r="C57" s="16"/>
      <c r="D57" s="16"/>
      <c r="E57" s="16"/>
      <c r="F57" s="16"/>
      <c r="G57" s="16"/>
    </row>
    <row r="58" spans="2:7" ht="11" x14ac:dyDescent="0.15">
      <c r="B58" s="36" t="s">
        <v>366</v>
      </c>
      <c r="C58" s="16"/>
      <c r="D58" s="16"/>
      <c r="E58" s="16"/>
      <c r="F58" s="16"/>
      <c r="G58" s="16"/>
    </row>
    <row r="59" spans="2:7" ht="11" x14ac:dyDescent="0.15">
      <c r="B59" s="16" t="s">
        <v>367</v>
      </c>
      <c r="C59" s="39">
        <v>7.34</v>
      </c>
      <c r="D59" s="39">
        <v>10.28</v>
      </c>
      <c r="E59" s="39">
        <v>8.7799999999999994</v>
      </c>
      <c r="F59" s="39">
        <v>19.14</v>
      </c>
      <c r="G59" s="39">
        <v>23.42</v>
      </c>
    </row>
    <row r="60" spans="2:7" ht="11" x14ac:dyDescent="0.15">
      <c r="B60" s="16" t="s">
        <v>368</v>
      </c>
      <c r="C60" s="40">
        <v>7.3403590000000003</v>
      </c>
      <c r="D60" s="40">
        <v>10.278041</v>
      </c>
      <c r="E60" s="40">
        <v>8.7751190000000001</v>
      </c>
      <c r="F60" s="40">
        <v>19.136713</v>
      </c>
      <c r="G60" s="40">
        <v>23.418718999999999</v>
      </c>
    </row>
    <row r="61" spans="2:7" ht="11" x14ac:dyDescent="0.15">
      <c r="B61" s="16" t="s">
        <v>369</v>
      </c>
      <c r="C61" s="17">
        <v>322.60000000000002</v>
      </c>
      <c r="D61" s="17">
        <v>316.5</v>
      </c>
      <c r="E61" s="17">
        <v>313.5</v>
      </c>
      <c r="F61" s="17">
        <v>311.60000000000002</v>
      </c>
      <c r="G61" s="17">
        <v>304.5</v>
      </c>
    </row>
    <row r="62" spans="2:7" ht="11" x14ac:dyDescent="0.15">
      <c r="B62" s="16"/>
      <c r="C62" s="16"/>
      <c r="D62" s="16"/>
      <c r="E62" s="16"/>
      <c r="F62" s="16"/>
      <c r="G62" s="16"/>
    </row>
    <row r="63" spans="2:7" ht="11" x14ac:dyDescent="0.15">
      <c r="B63" s="16" t="s">
        <v>370</v>
      </c>
      <c r="C63" s="39">
        <v>7.24</v>
      </c>
      <c r="D63" s="39">
        <v>10.15</v>
      </c>
      <c r="E63" s="39">
        <v>8.69</v>
      </c>
      <c r="F63" s="39">
        <v>18.989999999999998</v>
      </c>
      <c r="G63" s="39">
        <v>23.28</v>
      </c>
    </row>
    <row r="64" spans="2:7" ht="11" x14ac:dyDescent="0.15">
      <c r="B64" s="16" t="s">
        <v>371</v>
      </c>
      <c r="C64" s="40">
        <v>7.24</v>
      </c>
      <c r="D64" s="40">
        <v>10.15</v>
      </c>
      <c r="E64" s="40">
        <v>8.69</v>
      </c>
      <c r="F64" s="40">
        <v>18.989999999999998</v>
      </c>
      <c r="G64" s="40">
        <v>23.28</v>
      </c>
    </row>
    <row r="65" spans="2:7" ht="11" x14ac:dyDescent="0.15">
      <c r="B65" s="16" t="s">
        <v>372</v>
      </c>
      <c r="C65" s="17">
        <v>327.3</v>
      </c>
      <c r="D65" s="17">
        <v>320.60000000000002</v>
      </c>
      <c r="E65" s="17">
        <v>316.60000000000002</v>
      </c>
      <c r="F65" s="17">
        <v>314</v>
      </c>
      <c r="G65" s="17">
        <v>306.3</v>
      </c>
    </row>
    <row r="66" spans="2:7" ht="11" x14ac:dyDescent="0.15">
      <c r="B66" s="16"/>
      <c r="C66" s="16"/>
      <c r="D66" s="16"/>
      <c r="E66" s="16"/>
      <c r="F66" s="16"/>
      <c r="G66" s="16"/>
    </row>
    <row r="67" spans="2:7" ht="11" x14ac:dyDescent="0.15">
      <c r="B67" s="16" t="s">
        <v>373</v>
      </c>
      <c r="C67" s="39">
        <v>7.99</v>
      </c>
      <c r="D67" s="39">
        <v>8.32</v>
      </c>
      <c r="E67" s="39">
        <v>8.65</v>
      </c>
      <c r="F67" s="39">
        <v>15.27</v>
      </c>
      <c r="G67" s="39">
        <v>19.47</v>
      </c>
    </row>
    <row r="68" spans="2:7" ht="11" x14ac:dyDescent="0.15">
      <c r="B68" s="16" t="s">
        <v>374</v>
      </c>
      <c r="C68" s="40">
        <v>7.8735099999999996</v>
      </c>
      <c r="D68" s="40">
        <v>8.2162349999999993</v>
      </c>
      <c r="E68" s="40">
        <v>8.5671979999999994</v>
      </c>
      <c r="F68" s="40">
        <v>15.150874999999999</v>
      </c>
      <c r="G68" s="40">
        <v>19.351126000000001</v>
      </c>
    </row>
    <row r="69" spans="2:7" ht="11" x14ac:dyDescent="0.15">
      <c r="B69" s="16"/>
      <c r="C69" s="16"/>
      <c r="D69" s="16"/>
      <c r="E69" s="16"/>
      <c r="F69" s="16"/>
      <c r="G69" s="16"/>
    </row>
    <row r="70" spans="2:7" ht="11" x14ac:dyDescent="0.15">
      <c r="B70" s="16" t="s">
        <v>375</v>
      </c>
      <c r="C70" s="39">
        <v>2.58</v>
      </c>
      <c r="D70" s="39">
        <v>3.04</v>
      </c>
      <c r="E70" s="39">
        <v>3.04</v>
      </c>
      <c r="F70" s="39">
        <v>3.61</v>
      </c>
      <c r="G70" s="39">
        <v>4.3600000000000003</v>
      </c>
    </row>
    <row r="71" spans="2:7" ht="11" x14ac:dyDescent="0.15">
      <c r="B71" s="16" t="s">
        <v>376</v>
      </c>
      <c r="C71" s="41">
        <v>0.34037099999999998</v>
      </c>
      <c r="D71" s="41">
        <v>0.28988599999999998</v>
      </c>
      <c r="E71" s="41">
        <v>0.34750900000000001</v>
      </c>
      <c r="F71" s="41">
        <v>0.17440800000000001</v>
      </c>
      <c r="G71" s="41">
        <v>0.18412500000000001</v>
      </c>
    </row>
    <row r="72" spans="2:7" ht="11" x14ac:dyDescent="0.15">
      <c r="B72" s="16"/>
      <c r="C72" s="16"/>
      <c r="D72" s="16"/>
      <c r="E72" s="16"/>
      <c r="F72" s="16"/>
      <c r="G72" s="16"/>
    </row>
    <row r="73" spans="2:7" ht="11" x14ac:dyDescent="0.15">
      <c r="B73" s="16" t="s">
        <v>377</v>
      </c>
      <c r="C73" s="42">
        <v>0.5</v>
      </c>
      <c r="D73" s="42">
        <v>0.5</v>
      </c>
      <c r="E73" s="42">
        <v>0.5</v>
      </c>
      <c r="F73" s="42">
        <v>0.5</v>
      </c>
      <c r="G73" s="42">
        <v>0.5</v>
      </c>
    </row>
    <row r="74" spans="2:7" ht="11" x14ac:dyDescent="0.15">
      <c r="B74" s="16"/>
      <c r="C74" s="16"/>
      <c r="D74" s="16"/>
      <c r="E74" s="16"/>
      <c r="F74" s="16"/>
      <c r="G74" s="16"/>
    </row>
    <row r="75" spans="2:7" ht="11" x14ac:dyDescent="0.15">
      <c r="B75" s="36" t="s">
        <v>378</v>
      </c>
      <c r="C75" s="16"/>
      <c r="D75" s="16"/>
      <c r="E75" s="16"/>
      <c r="F75" s="16"/>
      <c r="G75" s="16"/>
    </row>
    <row r="76" spans="2:7" ht="11" x14ac:dyDescent="0.15">
      <c r="B76" s="16" t="s">
        <v>119</v>
      </c>
      <c r="C76" s="17">
        <v>5941</v>
      </c>
      <c r="D76" s="17">
        <v>5198</v>
      </c>
      <c r="E76" s="17">
        <v>5450</v>
      </c>
      <c r="F76" s="17">
        <v>8864</v>
      </c>
      <c r="G76" s="17">
        <v>10804</v>
      </c>
    </row>
    <row r="77" spans="2:7" ht="11" x14ac:dyDescent="0.15">
      <c r="B77" s="16" t="s">
        <v>379</v>
      </c>
      <c r="C77" s="17">
        <v>4259</v>
      </c>
      <c r="D77" s="17">
        <v>4419</v>
      </c>
      <c r="E77" s="17">
        <v>4650</v>
      </c>
      <c r="F77" s="17">
        <v>8034</v>
      </c>
      <c r="G77" s="17">
        <v>9998</v>
      </c>
    </row>
    <row r="78" spans="2:7" ht="11" x14ac:dyDescent="0.15">
      <c r="B78" s="16" t="s">
        <v>273</v>
      </c>
      <c r="C78" s="17">
        <v>4159</v>
      </c>
      <c r="D78" s="17">
        <v>4310</v>
      </c>
      <c r="E78" s="17">
        <v>4548</v>
      </c>
      <c r="F78" s="17">
        <v>7918</v>
      </c>
      <c r="G78" s="17">
        <v>9853</v>
      </c>
    </row>
    <row r="79" spans="2:7" ht="12" x14ac:dyDescent="0.15">
      <c r="B79" s="16" t="s">
        <v>380</v>
      </c>
      <c r="C79" s="17" t="s">
        <v>381</v>
      </c>
      <c r="D79" s="17" t="s">
        <v>381</v>
      </c>
      <c r="E79" s="17">
        <v>5640</v>
      </c>
      <c r="F79" s="17">
        <v>9062</v>
      </c>
      <c r="G79" s="17">
        <v>11047</v>
      </c>
    </row>
    <row r="80" spans="2:7" ht="11" x14ac:dyDescent="0.15">
      <c r="B80" s="16" t="s">
        <v>382</v>
      </c>
      <c r="C80" s="17">
        <v>37358</v>
      </c>
      <c r="D80" s="17">
        <v>39258</v>
      </c>
      <c r="E80" s="17">
        <v>35540</v>
      </c>
      <c r="F80" s="17">
        <v>44024</v>
      </c>
      <c r="G80" s="17">
        <v>52577</v>
      </c>
    </row>
    <row r="81" spans="2:7" ht="11" x14ac:dyDescent="0.15">
      <c r="B81" s="16" t="s">
        <v>383</v>
      </c>
      <c r="C81" s="41">
        <v>0.42142499999999999</v>
      </c>
      <c r="D81" s="41">
        <v>0.20734900000000001</v>
      </c>
      <c r="E81" s="41">
        <v>0.282138</v>
      </c>
      <c r="F81" s="41">
        <v>0.217499</v>
      </c>
      <c r="G81" s="41">
        <v>0.21965599999999999</v>
      </c>
    </row>
    <row r="82" spans="2:7" ht="11" x14ac:dyDescent="0.15">
      <c r="B82" s="16" t="s">
        <v>384</v>
      </c>
      <c r="C82" s="17">
        <v>-145</v>
      </c>
      <c r="D82" s="17">
        <v>617</v>
      </c>
      <c r="E82" s="17">
        <v>453</v>
      </c>
      <c r="F82" s="17">
        <v>1082</v>
      </c>
      <c r="G82" s="17">
        <v>650</v>
      </c>
    </row>
    <row r="83" spans="2:7" ht="11" x14ac:dyDescent="0.15">
      <c r="B83" s="16" t="s">
        <v>385</v>
      </c>
      <c r="C83" s="17">
        <v>392</v>
      </c>
      <c r="D83" s="17">
        <v>700</v>
      </c>
      <c r="E83" s="17">
        <v>640</v>
      </c>
      <c r="F83" s="17">
        <v>1017</v>
      </c>
      <c r="G83" s="17">
        <v>1423</v>
      </c>
    </row>
    <row r="84" spans="2:7" ht="11" x14ac:dyDescent="0.15">
      <c r="B84" s="16" t="s">
        <v>386</v>
      </c>
      <c r="C84" s="17">
        <v>247</v>
      </c>
      <c r="D84" s="17">
        <v>1317</v>
      </c>
      <c r="E84" s="17">
        <v>1093</v>
      </c>
      <c r="F84" s="17">
        <v>2099</v>
      </c>
      <c r="G84" s="17">
        <v>2073</v>
      </c>
    </row>
    <row r="85" spans="2:7" ht="11" x14ac:dyDescent="0.15">
      <c r="B85" s="16" t="s">
        <v>387</v>
      </c>
      <c r="C85" s="17">
        <v>1193</v>
      </c>
      <c r="D85" s="17">
        <v>-371</v>
      </c>
      <c r="E85" s="17">
        <v>-59</v>
      </c>
      <c r="F85" s="17">
        <v>-348</v>
      </c>
      <c r="G85" s="17">
        <v>53</v>
      </c>
    </row>
    <row r="86" spans="2:7" ht="11" x14ac:dyDescent="0.15">
      <c r="B86" s="16" t="s">
        <v>388</v>
      </c>
      <c r="C86" s="17">
        <v>287</v>
      </c>
      <c r="D86" s="17">
        <v>-94</v>
      </c>
      <c r="E86" s="17">
        <v>48</v>
      </c>
      <c r="F86" s="17">
        <v>-93</v>
      </c>
      <c r="G86" s="17">
        <v>-119</v>
      </c>
    </row>
    <row r="87" spans="2:7" ht="11" x14ac:dyDescent="0.15">
      <c r="B87" s="16" t="s">
        <v>389</v>
      </c>
      <c r="C87" s="17">
        <v>1480</v>
      </c>
      <c r="D87" s="17">
        <v>-465</v>
      </c>
      <c r="E87" s="17">
        <v>-11</v>
      </c>
      <c r="F87" s="17">
        <v>-441</v>
      </c>
      <c r="G87" s="17">
        <v>-66</v>
      </c>
    </row>
    <row r="88" spans="2:7" ht="11" x14ac:dyDescent="0.15">
      <c r="B88" s="16"/>
      <c r="C88" s="16"/>
      <c r="D88" s="16"/>
      <c r="E88" s="16"/>
      <c r="F88" s="16"/>
      <c r="G88" s="16"/>
    </row>
    <row r="89" spans="2:7" ht="11" x14ac:dyDescent="0.15">
      <c r="B89" s="16" t="s">
        <v>390</v>
      </c>
      <c r="C89" s="17">
        <v>2577</v>
      </c>
      <c r="D89" s="17">
        <v>2634.125</v>
      </c>
      <c r="E89" s="17">
        <v>2712.375</v>
      </c>
      <c r="F89" s="17">
        <v>4757.375</v>
      </c>
      <c r="G89" s="17">
        <v>5927.25</v>
      </c>
    </row>
    <row r="90" spans="2:7" ht="11" x14ac:dyDescent="0.15">
      <c r="B90" s="16" t="s">
        <v>391</v>
      </c>
      <c r="C90" s="17">
        <v>4</v>
      </c>
      <c r="D90" s="17">
        <v>7</v>
      </c>
      <c r="E90" s="17">
        <v>6</v>
      </c>
      <c r="F90" s="17">
        <v>3</v>
      </c>
      <c r="G90" s="17">
        <v>4</v>
      </c>
    </row>
    <row r="91" spans="2:7" ht="12" x14ac:dyDescent="0.15">
      <c r="B91" s="16" t="s">
        <v>392</v>
      </c>
      <c r="C91" s="17" t="s">
        <v>381</v>
      </c>
      <c r="D91" s="17" t="s">
        <v>381</v>
      </c>
      <c r="E91" s="17">
        <v>8</v>
      </c>
      <c r="F91" s="17">
        <v>4</v>
      </c>
      <c r="G91" s="17">
        <v>5</v>
      </c>
    </row>
    <row r="92" spans="2:7" ht="11" x14ac:dyDescent="0.15">
      <c r="B92" s="16" t="s">
        <v>393</v>
      </c>
      <c r="C92" s="17">
        <v>-139</v>
      </c>
      <c r="D92" s="17">
        <v>-191</v>
      </c>
      <c r="E92" s="17">
        <v>-178</v>
      </c>
      <c r="F92" s="17">
        <v>-231</v>
      </c>
      <c r="G92" s="17">
        <v>-185</v>
      </c>
    </row>
    <row r="93" spans="2:7" ht="11" x14ac:dyDescent="0.15">
      <c r="B93" s="16" t="s">
        <v>394</v>
      </c>
      <c r="C93" s="43">
        <v>44182</v>
      </c>
      <c r="D93" s="43">
        <v>44546</v>
      </c>
      <c r="E93" s="43">
        <v>44546</v>
      </c>
      <c r="F93" s="43">
        <v>44910</v>
      </c>
      <c r="G93" s="43">
        <v>44910</v>
      </c>
    </row>
    <row r="94" spans="2:7" ht="12" x14ac:dyDescent="0.15">
      <c r="B94" s="16" t="s">
        <v>395</v>
      </c>
      <c r="C94" s="44" t="s">
        <v>396</v>
      </c>
      <c r="D94" s="44" t="s">
        <v>397</v>
      </c>
      <c r="E94" s="44" t="s">
        <v>397</v>
      </c>
      <c r="F94" s="44" t="s">
        <v>397</v>
      </c>
      <c r="G94" s="44" t="s">
        <v>398</v>
      </c>
    </row>
    <row r="95" spans="2:7" ht="12" x14ac:dyDescent="0.15">
      <c r="B95" s="16" t="s">
        <v>399</v>
      </c>
      <c r="C95" s="44" t="s">
        <v>400</v>
      </c>
      <c r="D95" s="44" t="s">
        <v>400</v>
      </c>
      <c r="E95" s="44" t="s">
        <v>400</v>
      </c>
      <c r="F95" s="44" t="s">
        <v>400</v>
      </c>
      <c r="G95" s="44" t="s">
        <v>400</v>
      </c>
    </row>
    <row r="96" spans="2:7" ht="11" x14ac:dyDescent="0.15">
      <c r="B96" s="16"/>
      <c r="C96" s="16"/>
      <c r="D96" s="16"/>
      <c r="E96" s="16"/>
      <c r="F96" s="16"/>
      <c r="G96" s="16"/>
    </row>
    <row r="97" spans="2:7" ht="11" x14ac:dyDescent="0.15">
      <c r="B97" s="36" t="s">
        <v>401</v>
      </c>
      <c r="C97" s="16"/>
      <c r="D97" s="16"/>
      <c r="E97" s="16"/>
      <c r="F97" s="16"/>
      <c r="G97" s="16"/>
    </row>
    <row r="98" spans="2:7" ht="11" x14ac:dyDescent="0.15">
      <c r="B98" s="16" t="s">
        <v>402</v>
      </c>
      <c r="C98" s="17">
        <v>188</v>
      </c>
      <c r="D98" s="17">
        <v>215</v>
      </c>
      <c r="E98" s="17">
        <v>196</v>
      </c>
      <c r="F98" s="17">
        <v>212</v>
      </c>
      <c r="G98" s="17">
        <v>227</v>
      </c>
    </row>
    <row r="99" spans="2:7" ht="11" x14ac:dyDescent="0.15">
      <c r="B99" s="16" t="s">
        <v>403</v>
      </c>
      <c r="C99" s="17">
        <v>1658</v>
      </c>
      <c r="D99" s="17">
        <v>1783</v>
      </c>
      <c r="E99" s="17">
        <v>1644</v>
      </c>
      <c r="F99" s="17">
        <v>1587</v>
      </c>
      <c r="G99" s="17">
        <v>1912</v>
      </c>
    </row>
    <row r="100" spans="2:7" ht="12" x14ac:dyDescent="0.15">
      <c r="B100" s="16" t="s">
        <v>404</v>
      </c>
      <c r="C100" s="17" t="s">
        <v>381</v>
      </c>
      <c r="D100" s="17" t="s">
        <v>381</v>
      </c>
      <c r="E100" s="17">
        <v>190</v>
      </c>
      <c r="F100" s="17">
        <v>198</v>
      </c>
      <c r="G100" s="17">
        <v>243</v>
      </c>
    </row>
    <row r="101" spans="2:7" ht="12" x14ac:dyDescent="0.15">
      <c r="B101" s="16" t="s">
        <v>405</v>
      </c>
      <c r="C101" s="17" t="s">
        <v>13</v>
      </c>
      <c r="D101" s="17" t="s">
        <v>13</v>
      </c>
      <c r="E101" s="17">
        <v>54.391680000000001</v>
      </c>
      <c r="F101" s="17">
        <v>45.145583999999999</v>
      </c>
      <c r="G101" s="17">
        <v>48.922704000000003</v>
      </c>
    </row>
    <row r="102" spans="2:7" ht="12" x14ac:dyDescent="0.15">
      <c r="B102" s="16" t="s">
        <v>406</v>
      </c>
      <c r="C102" s="17" t="s">
        <v>13</v>
      </c>
      <c r="D102" s="17" t="s">
        <v>13</v>
      </c>
      <c r="E102" s="17">
        <v>135.60831999999999</v>
      </c>
      <c r="F102" s="17">
        <v>152.85441599999999</v>
      </c>
      <c r="G102" s="17">
        <v>194.07729599999999</v>
      </c>
    </row>
    <row r="103" spans="2:7" ht="11" x14ac:dyDescent="0.15">
      <c r="B103" s="16"/>
      <c r="C103" s="16"/>
      <c r="D103" s="16"/>
      <c r="E103" s="16"/>
      <c r="F103" s="16"/>
      <c r="G103" s="16"/>
    </row>
    <row r="104" spans="2:7" ht="11" x14ac:dyDescent="0.15">
      <c r="B104" s="16" t="s">
        <v>407</v>
      </c>
      <c r="C104" s="17">
        <v>84</v>
      </c>
      <c r="D104" s="17">
        <v>82</v>
      </c>
      <c r="E104" s="17">
        <v>81</v>
      </c>
      <c r="F104" s="17">
        <v>82</v>
      </c>
      <c r="G104" s="17">
        <v>85</v>
      </c>
    </row>
    <row r="105" spans="2:7" ht="11" x14ac:dyDescent="0.15">
      <c r="B105" s="36" t="s">
        <v>408</v>
      </c>
      <c r="C105" s="37">
        <v>84</v>
      </c>
      <c r="D105" s="37">
        <v>82</v>
      </c>
      <c r="E105" s="37">
        <v>81</v>
      </c>
      <c r="F105" s="37">
        <v>82</v>
      </c>
      <c r="G105" s="37">
        <v>85</v>
      </c>
    </row>
    <row r="106" spans="2:7" ht="11" x14ac:dyDescent="0.15">
      <c r="B106" s="16"/>
      <c r="C106" s="16"/>
      <c r="D106" s="16"/>
      <c r="E106" s="16"/>
      <c r="F106" s="16"/>
      <c r="G106" s="16"/>
    </row>
    <row r="107" spans="2:7" ht="11" x14ac:dyDescent="0.15">
      <c r="B107" s="45" t="s">
        <v>409</v>
      </c>
      <c r="C107" s="46"/>
      <c r="D107" s="46"/>
      <c r="E107" s="46"/>
      <c r="F107" s="46"/>
      <c r="G107" s="46"/>
    </row>
    <row r="108" spans="2:7" ht="11" x14ac:dyDescent="0.15">
      <c r="B108" s="33" t="s">
        <v>410</v>
      </c>
    </row>
    <row r="109" spans="2:7" ht="11" x14ac:dyDescent="0.15">
      <c r="B109" s="47" t="s">
        <v>411</v>
      </c>
    </row>
    <row r="110" spans="2:7" ht="11" x14ac:dyDescent="0.15"/>
    <row r="111" spans="2:7" ht="11" x14ac:dyDescent="0.15"/>
    <row r="112" spans="2:7" ht="11" x14ac:dyDescent="0.15"/>
    <row r="113" ht="11" x14ac:dyDescent="0.15"/>
    <row r="114" ht="11" x14ac:dyDescent="0.15"/>
    <row r="115" ht="11" x14ac:dyDescent="0.15"/>
    <row r="116" ht="11" x14ac:dyDescent="0.15"/>
    <row r="117" ht="11" x14ac:dyDescent="0.15"/>
    <row r="118" ht="11" x14ac:dyDescent="0.15"/>
    <row r="119" ht="11" x14ac:dyDescent="0.15"/>
    <row r="120" ht="11" x14ac:dyDescent="0.15"/>
    <row r="121" ht="11" x14ac:dyDescent="0.15"/>
    <row r="122" ht="11" x14ac:dyDescent="0.15"/>
    <row r="123" ht="11" x14ac:dyDescent="0.15"/>
    <row r="124" ht="11" x14ac:dyDescent="0.15"/>
    <row r="125" ht="11" x14ac:dyDescent="0.15"/>
    <row r="126" ht="11" x14ac:dyDescent="0.15"/>
    <row r="127" ht="11" x14ac:dyDescent="0.15"/>
    <row r="128" ht="11" x14ac:dyDescent="0.15"/>
    <row r="129" ht="11" x14ac:dyDescent="0.15"/>
    <row r="130" ht="11" x14ac:dyDescent="0.15"/>
    <row r="131" ht="11" x14ac:dyDescent="0.15"/>
    <row r="132" ht="11" x14ac:dyDescent="0.15"/>
    <row r="133" ht="11" x14ac:dyDescent="0.15"/>
    <row r="134" ht="11" x14ac:dyDescent="0.15"/>
    <row r="135" ht="11" x14ac:dyDescent="0.15"/>
    <row r="136" ht="11" x14ac:dyDescent="0.15"/>
    <row r="137" ht="11" x14ac:dyDescent="0.15"/>
    <row r="138" ht="11" x14ac:dyDescent="0.15"/>
    <row r="139" ht="11" x14ac:dyDescent="0.15"/>
    <row r="140" ht="11" x14ac:dyDescent="0.15"/>
    <row r="141" ht="11" x14ac:dyDescent="0.15"/>
    <row r="142" ht="11" x14ac:dyDescent="0.15"/>
    <row r="143" ht="11" x14ac:dyDescent="0.15"/>
    <row r="144" ht="11" x14ac:dyDescent="0.15"/>
    <row r="145" ht="11" x14ac:dyDescent="0.15"/>
    <row r="146" ht="11" x14ac:dyDescent="0.15"/>
    <row r="147" ht="11" x14ac:dyDescent="0.15"/>
    <row r="148" ht="11" x14ac:dyDescent="0.15"/>
    <row r="149" ht="11" x14ac:dyDescent="0.15"/>
    <row r="150" ht="11" x14ac:dyDescent="0.15"/>
    <row r="151" ht="11" x14ac:dyDescent="0.15"/>
    <row r="152" ht="11" x14ac:dyDescent="0.15"/>
    <row r="153" ht="11" x14ac:dyDescent="0.15"/>
    <row r="154" ht="11" x14ac:dyDescent="0.15"/>
    <row r="155" ht="11" x14ac:dyDescent="0.15"/>
    <row r="156" ht="11" x14ac:dyDescent="0.15"/>
    <row r="157" ht="11" x14ac:dyDescent="0.15"/>
    <row r="158" ht="11" x14ac:dyDescent="0.15"/>
    <row r="159" ht="11" x14ac:dyDescent="0.15"/>
    <row r="160" ht="11" x14ac:dyDescent="0.15"/>
    <row r="161" ht="11" x14ac:dyDescent="0.15"/>
    <row r="162" ht="11" x14ac:dyDescent="0.15"/>
    <row r="163" ht="11" x14ac:dyDescent="0.15"/>
    <row r="164" ht="11" x14ac:dyDescent="0.15"/>
    <row r="165" ht="11" x14ac:dyDescent="0.15"/>
    <row r="166" ht="11" x14ac:dyDescent="0.15"/>
    <row r="167" ht="11" x14ac:dyDescent="0.15"/>
    <row r="168" ht="11" x14ac:dyDescent="0.15"/>
    <row r="169" ht="11" x14ac:dyDescent="0.15"/>
    <row r="170" ht="11" x14ac:dyDescent="0.15"/>
    <row r="171" ht="11" x14ac:dyDescent="0.15"/>
    <row r="172" ht="11" x14ac:dyDescent="0.15"/>
    <row r="173" ht="11" x14ac:dyDescent="0.15"/>
    <row r="174" ht="11" x14ac:dyDescent="0.15"/>
    <row r="175" ht="11" x14ac:dyDescent="0.15"/>
    <row r="176" ht="11" x14ac:dyDescent="0.15"/>
    <row r="177" ht="11" x14ac:dyDescent="0.15"/>
    <row r="178" ht="11" x14ac:dyDescent="0.15"/>
    <row r="179" ht="11" x14ac:dyDescent="0.15"/>
    <row r="180" ht="11" x14ac:dyDescent="0.15"/>
    <row r="181" ht="11" x14ac:dyDescent="0.15"/>
    <row r="182" ht="11" x14ac:dyDescent="0.15"/>
    <row r="183" ht="11" x14ac:dyDescent="0.15"/>
    <row r="184" ht="11" x14ac:dyDescent="0.15"/>
    <row r="185" ht="11" x14ac:dyDescent="0.15"/>
    <row r="186" ht="11" x14ac:dyDescent="0.15"/>
    <row r="187" ht="11" x14ac:dyDescent="0.15"/>
    <row r="188" ht="11" x14ac:dyDescent="0.15"/>
    <row r="189" ht="11" x14ac:dyDescent="0.15"/>
    <row r="190" ht="11" x14ac:dyDescent="0.15"/>
    <row r="191" ht="11" x14ac:dyDescent="0.15"/>
    <row r="192" ht="11" x14ac:dyDescent="0.15"/>
    <row r="193" ht="11" x14ac:dyDescent="0.15"/>
    <row r="194" ht="11" x14ac:dyDescent="0.15"/>
    <row r="195" ht="11" x14ac:dyDescent="0.15"/>
    <row r="196" ht="11" x14ac:dyDescent="0.15"/>
    <row r="197" ht="11" x14ac:dyDescent="0.15"/>
    <row r="198" ht="11" x14ac:dyDescent="0.15"/>
    <row r="199" ht="11" x14ac:dyDescent="0.15"/>
    <row r="200" ht="11" x14ac:dyDescent="0.15"/>
    <row r="201" ht="11" x14ac:dyDescent="0.15"/>
    <row r="202" ht="11" x14ac:dyDescent="0.15"/>
    <row r="203" ht="11" x14ac:dyDescent="0.15"/>
    <row r="204" ht="11" x14ac:dyDescent="0.15"/>
    <row r="205" ht="11" x14ac:dyDescent="0.15"/>
    <row r="206" ht="11" x14ac:dyDescent="0.15"/>
    <row r="207" ht="11" x14ac:dyDescent="0.15"/>
    <row r="208" ht="11" x14ac:dyDescent="0.15"/>
    <row r="209" ht="11" x14ac:dyDescent="0.15"/>
    <row r="210" ht="11" x14ac:dyDescent="0.15"/>
    <row r="211" ht="11" x14ac:dyDescent="0.15"/>
    <row r="212" ht="11" x14ac:dyDescent="0.15"/>
    <row r="213" ht="11" x14ac:dyDescent="0.15"/>
    <row r="214" ht="11" x14ac:dyDescent="0.15"/>
    <row r="215" ht="11" x14ac:dyDescent="0.15"/>
    <row r="216" ht="11" x14ac:dyDescent="0.15"/>
    <row r="217" ht="11" x14ac:dyDescent="0.15"/>
    <row r="218" ht="11" x14ac:dyDescent="0.15"/>
    <row r="219" ht="11" x14ac:dyDescent="0.15"/>
    <row r="220" ht="11" x14ac:dyDescent="0.15"/>
    <row r="221" ht="11" x14ac:dyDescent="0.15"/>
    <row r="222" ht="11" x14ac:dyDescent="0.15"/>
    <row r="223" ht="11" x14ac:dyDescent="0.15"/>
    <row r="224" ht="11" x14ac:dyDescent="0.15"/>
    <row r="225" ht="11" x14ac:dyDescent="0.15"/>
    <row r="226" ht="11" x14ac:dyDescent="0.15"/>
    <row r="227" ht="11" x14ac:dyDescent="0.15"/>
    <row r="228" ht="11" x14ac:dyDescent="0.15"/>
    <row r="229" ht="11" x14ac:dyDescent="0.15"/>
    <row r="230" ht="11" x14ac:dyDescent="0.15"/>
    <row r="231" ht="11" x14ac:dyDescent="0.15"/>
    <row r="232" ht="11" x14ac:dyDescent="0.15"/>
    <row r="233" ht="11" x14ac:dyDescent="0.15"/>
    <row r="234" ht="11" x14ac:dyDescent="0.15"/>
    <row r="235" ht="11" x14ac:dyDescent="0.15"/>
    <row r="236" ht="11" x14ac:dyDescent="0.15"/>
    <row r="237" ht="11" x14ac:dyDescent="0.15"/>
    <row r="238" ht="11" x14ac:dyDescent="0.15"/>
    <row r="239" ht="11" x14ac:dyDescent="0.15"/>
    <row r="240" ht="11" x14ac:dyDescent="0.15"/>
    <row r="241" ht="11" x14ac:dyDescent="0.15"/>
    <row r="242" ht="11" x14ac:dyDescent="0.15"/>
    <row r="243" ht="11" x14ac:dyDescent="0.15"/>
    <row r="244" ht="11" x14ac:dyDescent="0.15"/>
    <row r="245" ht="11" x14ac:dyDescent="0.15"/>
    <row r="246" ht="11" x14ac:dyDescent="0.15"/>
    <row r="247" ht="11" x14ac:dyDescent="0.15"/>
    <row r="248" ht="11" x14ac:dyDescent="0.15"/>
    <row r="249" ht="11" x14ac:dyDescent="0.15"/>
    <row r="250" ht="11" x14ac:dyDescent="0.15"/>
    <row r="251" ht="11" x14ac:dyDescent="0.15"/>
    <row r="252" ht="11" x14ac:dyDescent="0.15"/>
    <row r="253" ht="11" x14ac:dyDescent="0.15"/>
    <row r="254" ht="11" x14ac:dyDescent="0.15"/>
    <row r="255" ht="11" x14ac:dyDescent="0.15"/>
    <row r="256" ht="11" x14ac:dyDescent="0.15"/>
    <row r="257" ht="11" x14ac:dyDescent="0.15"/>
    <row r="258" ht="11" x14ac:dyDescent="0.15"/>
    <row r="259" ht="11" x14ac:dyDescent="0.15"/>
    <row r="260" ht="11" x14ac:dyDescent="0.15"/>
    <row r="261" ht="11" x14ac:dyDescent="0.15"/>
    <row r="262" ht="11" x14ac:dyDescent="0.15"/>
    <row r="263" ht="11" x14ac:dyDescent="0.15"/>
    <row r="264" ht="11" x14ac:dyDescent="0.15"/>
    <row r="265" ht="11" x14ac:dyDescent="0.15"/>
    <row r="266" ht="11" x14ac:dyDescent="0.15"/>
    <row r="267" ht="11" x14ac:dyDescent="0.15"/>
    <row r="268" ht="11" x14ac:dyDescent="0.15"/>
    <row r="269" ht="11" x14ac:dyDescent="0.15"/>
    <row r="270" ht="11" x14ac:dyDescent="0.15"/>
    <row r="271" ht="11" x14ac:dyDescent="0.15"/>
    <row r="272" ht="11" x14ac:dyDescent="0.15"/>
    <row r="273" ht="11" x14ac:dyDescent="0.15"/>
    <row r="274" ht="11" x14ac:dyDescent="0.15"/>
    <row r="275" ht="11" x14ac:dyDescent="0.15"/>
    <row r="276" ht="11" x14ac:dyDescent="0.15"/>
    <row r="277" ht="11" x14ac:dyDescent="0.15"/>
    <row r="278" ht="11" x14ac:dyDescent="0.15"/>
    <row r="279" ht="11" x14ac:dyDescent="0.15"/>
    <row r="280" ht="11" x14ac:dyDescent="0.15"/>
    <row r="281" ht="11" x14ac:dyDescent="0.15"/>
    <row r="282" ht="11" x14ac:dyDescent="0.15"/>
    <row r="283" ht="11" x14ac:dyDescent="0.15"/>
    <row r="284" ht="11" x14ac:dyDescent="0.15"/>
    <row r="285" ht="11" x14ac:dyDescent="0.15"/>
    <row r="286" ht="11" x14ac:dyDescent="0.15"/>
    <row r="287" ht="11" x14ac:dyDescent="0.15"/>
    <row r="288" ht="11" x14ac:dyDescent="0.15"/>
    <row r="289" ht="11" x14ac:dyDescent="0.15"/>
    <row r="290" ht="11" x14ac:dyDescent="0.15"/>
    <row r="291" ht="11" x14ac:dyDescent="0.15"/>
    <row r="292" ht="11" x14ac:dyDescent="0.15"/>
    <row r="293" ht="11" x14ac:dyDescent="0.15"/>
    <row r="294" ht="11" x14ac:dyDescent="0.15"/>
    <row r="295" ht="11" x14ac:dyDescent="0.15"/>
    <row r="296" ht="11" x14ac:dyDescent="0.15"/>
    <row r="297" ht="11" x14ac:dyDescent="0.15"/>
    <row r="298" ht="11" x14ac:dyDescent="0.15"/>
    <row r="299" ht="11" x14ac:dyDescent="0.15"/>
    <row r="300" ht="11" x14ac:dyDescent="0.15"/>
    <row r="301" ht="11" x14ac:dyDescent="0.15"/>
    <row r="302" ht="11" x14ac:dyDescent="0.15"/>
    <row r="303" ht="11" x14ac:dyDescent="0.15"/>
    <row r="304" ht="11" x14ac:dyDescent="0.15"/>
    <row r="305" ht="11" x14ac:dyDescent="0.15"/>
    <row r="306" ht="11" x14ac:dyDescent="0.15"/>
    <row r="307" ht="11" x14ac:dyDescent="0.15"/>
    <row r="308" ht="11" x14ac:dyDescent="0.15"/>
    <row r="309" ht="11" x14ac:dyDescent="0.15"/>
    <row r="310" ht="11" x14ac:dyDescent="0.15"/>
    <row r="311" ht="11" x14ac:dyDescent="0.15"/>
    <row r="312" ht="11" x14ac:dyDescent="0.15"/>
    <row r="313" ht="11" x14ac:dyDescent="0.15"/>
    <row r="314" ht="11" x14ac:dyDescent="0.15"/>
    <row r="315" ht="11" x14ac:dyDescent="0.15"/>
    <row r="316" ht="11" x14ac:dyDescent="0.15"/>
    <row r="317" ht="11" x14ac:dyDescent="0.15"/>
    <row r="318" ht="11" x14ac:dyDescent="0.15"/>
    <row r="319" ht="11" x14ac:dyDescent="0.15"/>
    <row r="320" ht="11" x14ac:dyDescent="0.15"/>
    <row r="321" ht="11" x14ac:dyDescent="0.15"/>
    <row r="322" ht="11" x14ac:dyDescent="0.15"/>
    <row r="323" ht="11" x14ac:dyDescent="0.15"/>
    <row r="324" ht="11" x14ac:dyDescent="0.15"/>
    <row r="325" ht="11" x14ac:dyDescent="0.15"/>
    <row r="326" ht="11" x14ac:dyDescent="0.15"/>
    <row r="327" ht="11" x14ac:dyDescent="0.15"/>
    <row r="328" ht="11" x14ac:dyDescent="0.15"/>
    <row r="329" ht="11" x14ac:dyDescent="0.15"/>
    <row r="330" ht="11" x14ac:dyDescent="0.15"/>
    <row r="331" ht="11" x14ac:dyDescent="0.15"/>
    <row r="332" ht="11" x14ac:dyDescent="0.15"/>
    <row r="333" ht="11" x14ac:dyDescent="0.15"/>
    <row r="334" ht="11" x14ac:dyDescent="0.15"/>
    <row r="335" ht="11" x14ac:dyDescent="0.15"/>
    <row r="336" ht="11" x14ac:dyDescent="0.15"/>
    <row r="337" ht="11" x14ac:dyDescent="0.15"/>
    <row r="338" ht="11" x14ac:dyDescent="0.15"/>
    <row r="339" ht="11" x14ac:dyDescent="0.15"/>
    <row r="340" ht="11" x14ac:dyDescent="0.15"/>
    <row r="341" ht="11" x14ac:dyDescent="0.15"/>
    <row r="342" ht="11" x14ac:dyDescent="0.15"/>
    <row r="343" ht="11" x14ac:dyDescent="0.15"/>
    <row r="344" ht="11" x14ac:dyDescent="0.15"/>
    <row r="345" ht="11" x14ac:dyDescent="0.15"/>
    <row r="346" ht="11" x14ac:dyDescent="0.15"/>
    <row r="347" ht="11" x14ac:dyDescent="0.15"/>
    <row r="348" ht="11" x14ac:dyDescent="0.15"/>
    <row r="349" ht="11" x14ac:dyDescent="0.15"/>
    <row r="350" ht="11" x14ac:dyDescent="0.15"/>
    <row r="351" ht="11" x14ac:dyDescent="0.15"/>
    <row r="352" ht="11" x14ac:dyDescent="0.15"/>
    <row r="353" ht="11" x14ac:dyDescent="0.15"/>
    <row r="354" ht="11" x14ac:dyDescent="0.15"/>
    <row r="355" ht="11" x14ac:dyDescent="0.15"/>
    <row r="356" ht="11" x14ac:dyDescent="0.15"/>
    <row r="357" ht="11" x14ac:dyDescent="0.15"/>
    <row r="358" ht="11" x14ac:dyDescent="0.15"/>
    <row r="359" ht="11" x14ac:dyDescent="0.15"/>
    <row r="360" ht="11" x14ac:dyDescent="0.15"/>
    <row r="361" ht="11" x14ac:dyDescent="0.15"/>
    <row r="362" ht="11" x14ac:dyDescent="0.15"/>
    <row r="363" ht="11" x14ac:dyDescent="0.15"/>
    <row r="364" ht="11" x14ac:dyDescent="0.15"/>
    <row r="365" ht="11" x14ac:dyDescent="0.15"/>
    <row r="366" ht="11" x14ac:dyDescent="0.15"/>
    <row r="367" ht="11" x14ac:dyDescent="0.15"/>
    <row r="368" ht="11" x14ac:dyDescent="0.15"/>
    <row r="369" ht="11" x14ac:dyDescent="0.15"/>
    <row r="370" ht="11" x14ac:dyDescent="0.15"/>
    <row r="371" ht="11" x14ac:dyDescent="0.15"/>
    <row r="372" ht="11" x14ac:dyDescent="0.15"/>
    <row r="373" ht="11" x14ac:dyDescent="0.15"/>
    <row r="374" ht="11" x14ac:dyDescent="0.15"/>
    <row r="375" ht="11" x14ac:dyDescent="0.15"/>
    <row r="376" ht="11" x14ac:dyDescent="0.15"/>
    <row r="377" ht="11" x14ac:dyDescent="0.15"/>
    <row r="378" ht="11" x14ac:dyDescent="0.15"/>
    <row r="379" ht="11" x14ac:dyDescent="0.15"/>
    <row r="380" ht="11" x14ac:dyDescent="0.15"/>
    <row r="381" ht="11" x14ac:dyDescent="0.15"/>
    <row r="382" ht="11" x14ac:dyDescent="0.15"/>
    <row r="383" ht="11" x14ac:dyDescent="0.15"/>
    <row r="384" ht="11" x14ac:dyDescent="0.15"/>
    <row r="385" ht="11" x14ac:dyDescent="0.15"/>
    <row r="386" ht="11" x14ac:dyDescent="0.15"/>
    <row r="387" ht="11" x14ac:dyDescent="0.15"/>
    <row r="388" ht="11" x14ac:dyDescent="0.15"/>
    <row r="389" ht="11" x14ac:dyDescent="0.15"/>
    <row r="390" ht="11" x14ac:dyDescent="0.15"/>
    <row r="391" ht="11" x14ac:dyDescent="0.15"/>
    <row r="392" ht="11" x14ac:dyDescent="0.15"/>
    <row r="393" ht="11" x14ac:dyDescent="0.15"/>
    <row r="394" ht="11" x14ac:dyDescent="0.15"/>
    <row r="395" ht="11" x14ac:dyDescent="0.15"/>
    <row r="396" ht="11" x14ac:dyDescent="0.15"/>
    <row r="397" ht="11" x14ac:dyDescent="0.15"/>
    <row r="398" ht="11" x14ac:dyDescent="0.15"/>
    <row r="399" ht="11" x14ac:dyDescent="0.15"/>
    <row r="400" ht="11" x14ac:dyDescent="0.15"/>
    <row r="401" ht="11" x14ac:dyDescent="0.15"/>
    <row r="402" ht="11" x14ac:dyDescent="0.15"/>
    <row r="403" ht="11" x14ac:dyDescent="0.15"/>
    <row r="404" ht="11" x14ac:dyDescent="0.15"/>
    <row r="405" ht="11" x14ac:dyDescent="0.15"/>
    <row r="406" ht="11" x14ac:dyDescent="0.15"/>
    <row r="407" ht="11" x14ac:dyDescent="0.15"/>
    <row r="408" ht="11" x14ac:dyDescent="0.15"/>
    <row r="409" ht="11" x14ac:dyDescent="0.15"/>
    <row r="410" ht="11" x14ac:dyDescent="0.15"/>
    <row r="411" ht="11" x14ac:dyDescent="0.15"/>
    <row r="412" ht="11" x14ac:dyDescent="0.15"/>
    <row r="413" ht="11" x14ac:dyDescent="0.15"/>
    <row r="414" ht="11" x14ac:dyDescent="0.15"/>
    <row r="415" ht="11" x14ac:dyDescent="0.15"/>
    <row r="416" ht="11" x14ac:dyDescent="0.15"/>
    <row r="417" ht="11" x14ac:dyDescent="0.15"/>
    <row r="418" ht="11" x14ac:dyDescent="0.15"/>
    <row r="419" ht="11" x14ac:dyDescent="0.15"/>
    <row r="420" ht="11" x14ac:dyDescent="0.15"/>
    <row r="421" ht="11" x14ac:dyDescent="0.15"/>
    <row r="422" ht="11" x14ac:dyDescent="0.15"/>
    <row r="423" ht="11" x14ac:dyDescent="0.15"/>
    <row r="424" ht="11" x14ac:dyDescent="0.15"/>
    <row r="425" ht="11" x14ac:dyDescent="0.15"/>
    <row r="426" ht="11" x14ac:dyDescent="0.15"/>
    <row r="427" ht="11" x14ac:dyDescent="0.15"/>
    <row r="428" ht="11" x14ac:dyDescent="0.15"/>
    <row r="429" ht="11" x14ac:dyDescent="0.15"/>
    <row r="430" ht="11" x14ac:dyDescent="0.15"/>
    <row r="431" ht="11" x14ac:dyDescent="0.15"/>
    <row r="432" ht="11" x14ac:dyDescent="0.15"/>
    <row r="433" ht="11" x14ac:dyDescent="0.15"/>
    <row r="434" ht="11" x14ac:dyDescent="0.15"/>
    <row r="435" ht="11" x14ac:dyDescent="0.15"/>
    <row r="436" ht="11" x14ac:dyDescent="0.15"/>
    <row r="437" ht="11" x14ac:dyDescent="0.15"/>
    <row r="438" ht="11" x14ac:dyDescent="0.15"/>
    <row r="439" ht="11" x14ac:dyDescent="0.15"/>
    <row r="440" ht="11" x14ac:dyDescent="0.15"/>
    <row r="441" ht="11" x14ac:dyDescent="0.15"/>
    <row r="442" ht="11" x14ac:dyDescent="0.15"/>
    <row r="443" ht="11" x14ac:dyDescent="0.15"/>
    <row r="444" ht="11" x14ac:dyDescent="0.15"/>
    <row r="445" ht="11" x14ac:dyDescent="0.15"/>
    <row r="446" ht="11" x14ac:dyDescent="0.15"/>
    <row r="447" ht="11" x14ac:dyDescent="0.15"/>
    <row r="448" ht="11" x14ac:dyDescent="0.15"/>
    <row r="449" ht="11" x14ac:dyDescent="0.15"/>
    <row r="450" ht="11" x14ac:dyDescent="0.15"/>
    <row r="451" ht="11" x14ac:dyDescent="0.15"/>
    <row r="452" ht="11" x14ac:dyDescent="0.15"/>
    <row r="453" ht="11" x14ac:dyDescent="0.15"/>
    <row r="454" ht="11" x14ac:dyDescent="0.15"/>
    <row r="455" ht="11" x14ac:dyDescent="0.15"/>
    <row r="456" ht="11" x14ac:dyDescent="0.15"/>
    <row r="457" ht="11" x14ac:dyDescent="0.15"/>
    <row r="458" ht="11" x14ac:dyDescent="0.15"/>
    <row r="459" ht="11" x14ac:dyDescent="0.15"/>
    <row r="460" ht="11" x14ac:dyDescent="0.15"/>
    <row r="461" ht="11" x14ac:dyDescent="0.15"/>
    <row r="462" ht="11" x14ac:dyDescent="0.15"/>
    <row r="463" ht="11" x14ac:dyDescent="0.15"/>
    <row r="464" ht="11" x14ac:dyDescent="0.15"/>
    <row r="465" ht="11" x14ac:dyDescent="0.15"/>
    <row r="466" ht="11" x14ac:dyDescent="0.15"/>
    <row r="467" ht="11" x14ac:dyDescent="0.15"/>
    <row r="468" ht="11" x14ac:dyDescent="0.15"/>
    <row r="469" ht="11" x14ac:dyDescent="0.15"/>
    <row r="470" ht="11" x14ac:dyDescent="0.15"/>
    <row r="471" ht="11" x14ac:dyDescent="0.15"/>
    <row r="472" ht="11" x14ac:dyDescent="0.15"/>
    <row r="473" ht="11" x14ac:dyDescent="0.15"/>
    <row r="474" ht="11" x14ac:dyDescent="0.15"/>
    <row r="475" ht="11" x14ac:dyDescent="0.15"/>
    <row r="476" ht="11" x14ac:dyDescent="0.15"/>
    <row r="477" ht="11" x14ac:dyDescent="0.15"/>
    <row r="478" ht="11" x14ac:dyDescent="0.15"/>
    <row r="479" ht="11" x14ac:dyDescent="0.15"/>
    <row r="480" ht="11" x14ac:dyDescent="0.15"/>
    <row r="481" ht="11" x14ac:dyDescent="0.15"/>
    <row r="482" ht="11" x14ac:dyDescent="0.15"/>
    <row r="483" ht="11" x14ac:dyDescent="0.15"/>
    <row r="484" ht="11" x14ac:dyDescent="0.15"/>
    <row r="485" ht="11" x14ac:dyDescent="0.15"/>
    <row r="486" ht="11" x14ac:dyDescent="0.15"/>
    <row r="487" ht="11" x14ac:dyDescent="0.15"/>
    <row r="488" ht="11" x14ac:dyDescent="0.15"/>
    <row r="489" ht="11" x14ac:dyDescent="0.15"/>
    <row r="490" ht="11" x14ac:dyDescent="0.15"/>
    <row r="491" ht="11" x14ac:dyDescent="0.15"/>
    <row r="492" ht="11" x14ac:dyDescent="0.15"/>
    <row r="493" ht="11" x14ac:dyDescent="0.15"/>
    <row r="494" ht="11" x14ac:dyDescent="0.15"/>
    <row r="495" ht="11" x14ac:dyDescent="0.15"/>
    <row r="496" ht="11" x14ac:dyDescent="0.15"/>
    <row r="497" ht="11" x14ac:dyDescent="0.15"/>
    <row r="498" ht="11" x14ac:dyDescent="0.15"/>
    <row r="499" ht="11" x14ac:dyDescent="0.15"/>
    <row r="500" ht="11" x14ac:dyDescent="0.15"/>
    <row r="501" ht="11" x14ac:dyDescent="0.15"/>
    <row r="502" ht="11" x14ac:dyDescent="0.15"/>
    <row r="503" ht="11" x14ac:dyDescent="0.15"/>
    <row r="504" ht="11" x14ac:dyDescent="0.15"/>
    <row r="505" ht="11" x14ac:dyDescent="0.15"/>
    <row r="506" ht="11" x14ac:dyDescent="0.15"/>
    <row r="507" ht="11" x14ac:dyDescent="0.15"/>
    <row r="508" ht="11" x14ac:dyDescent="0.15"/>
    <row r="509" ht="11" x14ac:dyDescent="0.15"/>
    <row r="510" ht="11" x14ac:dyDescent="0.15"/>
    <row r="511" ht="11" x14ac:dyDescent="0.15"/>
    <row r="512" ht="11" x14ac:dyDescent="0.15"/>
    <row r="513" ht="11" x14ac:dyDescent="0.15"/>
    <row r="514" ht="11" x14ac:dyDescent="0.15"/>
    <row r="515" ht="11" x14ac:dyDescent="0.15"/>
    <row r="516" ht="11" x14ac:dyDescent="0.15"/>
    <row r="517" ht="11" x14ac:dyDescent="0.15"/>
    <row r="518" ht="11" x14ac:dyDescent="0.15"/>
    <row r="519" ht="11" x14ac:dyDescent="0.15"/>
    <row r="520" ht="11" x14ac:dyDescent="0.15"/>
    <row r="521" ht="11" x14ac:dyDescent="0.15"/>
    <row r="522" ht="11" x14ac:dyDescent="0.15"/>
    <row r="523" ht="11" x14ac:dyDescent="0.15"/>
    <row r="524" ht="11" x14ac:dyDescent="0.15"/>
    <row r="525" ht="11" x14ac:dyDescent="0.15"/>
    <row r="526" ht="11" x14ac:dyDescent="0.15"/>
    <row r="527" ht="11" x14ac:dyDescent="0.15"/>
    <row r="528" ht="11" x14ac:dyDescent="0.15"/>
    <row r="529" ht="11" x14ac:dyDescent="0.15"/>
    <row r="530" ht="11" x14ac:dyDescent="0.15"/>
    <row r="531" ht="11" x14ac:dyDescent="0.15"/>
    <row r="532" ht="11" x14ac:dyDescent="0.15"/>
    <row r="533" ht="11" x14ac:dyDescent="0.15"/>
    <row r="534" ht="11" x14ac:dyDescent="0.15"/>
    <row r="535" ht="11" x14ac:dyDescent="0.15"/>
    <row r="536" ht="11" x14ac:dyDescent="0.15"/>
    <row r="537" ht="11" x14ac:dyDescent="0.15"/>
    <row r="538" ht="11" x14ac:dyDescent="0.15"/>
    <row r="539" ht="11" x14ac:dyDescent="0.15"/>
    <row r="540" ht="11" x14ac:dyDescent="0.15"/>
    <row r="541" ht="11" x14ac:dyDescent="0.15"/>
    <row r="542" ht="11" x14ac:dyDescent="0.15"/>
    <row r="543" ht="11" x14ac:dyDescent="0.15"/>
    <row r="544" ht="11" x14ac:dyDescent="0.15"/>
    <row r="545" ht="11" x14ac:dyDescent="0.15"/>
    <row r="546" ht="11" x14ac:dyDescent="0.15"/>
    <row r="547" ht="11" x14ac:dyDescent="0.15"/>
    <row r="548" ht="11" x14ac:dyDescent="0.15"/>
    <row r="549" ht="11" x14ac:dyDescent="0.15"/>
    <row r="550" ht="11" x14ac:dyDescent="0.15"/>
    <row r="551" ht="11" x14ac:dyDescent="0.15"/>
    <row r="552" ht="11" x14ac:dyDescent="0.15"/>
    <row r="553" ht="11" x14ac:dyDescent="0.15"/>
    <row r="554" ht="11" x14ac:dyDescent="0.15"/>
    <row r="555" ht="11" x14ac:dyDescent="0.15"/>
    <row r="556" ht="11" x14ac:dyDescent="0.15"/>
    <row r="557" ht="11" x14ac:dyDescent="0.15"/>
    <row r="558" ht="11" x14ac:dyDescent="0.15"/>
    <row r="559" ht="11" x14ac:dyDescent="0.15"/>
    <row r="560" ht="11" x14ac:dyDescent="0.15"/>
    <row r="561" ht="11" x14ac:dyDescent="0.15"/>
    <row r="562" ht="11" x14ac:dyDescent="0.15"/>
    <row r="563" ht="11" x14ac:dyDescent="0.15"/>
    <row r="564" ht="11" x14ac:dyDescent="0.15"/>
    <row r="565" ht="11" x14ac:dyDescent="0.15"/>
    <row r="566" ht="11" x14ac:dyDescent="0.15"/>
    <row r="567" ht="11" x14ac:dyDescent="0.15"/>
    <row r="568" ht="11" x14ac:dyDescent="0.15"/>
    <row r="569" ht="11" x14ac:dyDescent="0.15"/>
    <row r="570" ht="11" x14ac:dyDescent="0.15"/>
    <row r="571" ht="11" x14ac:dyDescent="0.15"/>
    <row r="572" ht="11" x14ac:dyDescent="0.15"/>
    <row r="573" ht="11" x14ac:dyDescent="0.15"/>
    <row r="574" ht="11" x14ac:dyDescent="0.15"/>
    <row r="575" ht="11" x14ac:dyDescent="0.15"/>
    <row r="576" ht="11" x14ac:dyDescent="0.15"/>
    <row r="577" ht="11" x14ac:dyDescent="0.15"/>
    <row r="578" ht="11" x14ac:dyDescent="0.15"/>
    <row r="579" ht="11" x14ac:dyDescent="0.15"/>
    <row r="580" ht="11" x14ac:dyDescent="0.15"/>
    <row r="581" ht="11" x14ac:dyDescent="0.15"/>
    <row r="582" ht="11" x14ac:dyDescent="0.15"/>
    <row r="583" ht="11" x14ac:dyDescent="0.15"/>
    <row r="584" ht="11" x14ac:dyDescent="0.15"/>
    <row r="585" ht="11" x14ac:dyDescent="0.15"/>
    <row r="586" ht="11" x14ac:dyDescent="0.15"/>
    <row r="587" ht="11" x14ac:dyDescent="0.15"/>
    <row r="588" ht="11" x14ac:dyDescent="0.15"/>
    <row r="589" ht="11" x14ac:dyDescent="0.15"/>
    <row r="590" ht="11" x14ac:dyDescent="0.15"/>
    <row r="591" ht="11" x14ac:dyDescent="0.15"/>
    <row r="592" ht="11" x14ac:dyDescent="0.15"/>
    <row r="593" ht="11" x14ac:dyDescent="0.15"/>
    <row r="594" ht="11" x14ac:dyDescent="0.15"/>
    <row r="595" ht="11" x14ac:dyDescent="0.15"/>
    <row r="596" ht="11" x14ac:dyDescent="0.15"/>
    <row r="597" ht="11" x14ac:dyDescent="0.15"/>
    <row r="598" ht="11" x14ac:dyDescent="0.15"/>
    <row r="599" ht="11" x14ac:dyDescent="0.15"/>
    <row r="600" ht="11" x14ac:dyDescent="0.15"/>
    <row r="601" ht="11" x14ac:dyDescent="0.15"/>
    <row r="602" ht="11" x14ac:dyDescent="0.15"/>
    <row r="603" ht="11" x14ac:dyDescent="0.15"/>
    <row r="604" ht="11" x14ac:dyDescent="0.15"/>
    <row r="605" ht="11" x14ac:dyDescent="0.15"/>
    <row r="606" ht="11" x14ac:dyDescent="0.15"/>
    <row r="607" ht="11" x14ac:dyDescent="0.15"/>
    <row r="608" ht="11" x14ac:dyDescent="0.15"/>
    <row r="609" ht="11" x14ac:dyDescent="0.15"/>
    <row r="610" ht="11" x14ac:dyDescent="0.15"/>
    <row r="611" ht="11" x14ac:dyDescent="0.15"/>
    <row r="612" ht="11" x14ac:dyDescent="0.15"/>
    <row r="613" ht="11" x14ac:dyDescent="0.15"/>
    <row r="614" ht="11" x14ac:dyDescent="0.15"/>
    <row r="615" ht="11" x14ac:dyDescent="0.15"/>
    <row r="616" ht="11" x14ac:dyDescent="0.15"/>
    <row r="617" ht="11" x14ac:dyDescent="0.15"/>
    <row r="618" ht="11" x14ac:dyDescent="0.15"/>
    <row r="619" ht="11" x14ac:dyDescent="0.15"/>
    <row r="620" ht="11" x14ac:dyDescent="0.15"/>
    <row r="621" ht="11" x14ac:dyDescent="0.15"/>
    <row r="622" ht="11" x14ac:dyDescent="0.15"/>
    <row r="623" ht="11" x14ac:dyDescent="0.15"/>
    <row r="624" ht="11" x14ac:dyDescent="0.15"/>
    <row r="625" ht="11" x14ac:dyDescent="0.15"/>
    <row r="626" ht="11" x14ac:dyDescent="0.15"/>
    <row r="627" ht="11" x14ac:dyDescent="0.15"/>
    <row r="628" ht="11" x14ac:dyDescent="0.15"/>
    <row r="629" ht="11" x14ac:dyDescent="0.15"/>
    <row r="630" ht="11" x14ac:dyDescent="0.15"/>
    <row r="631" ht="11" x14ac:dyDescent="0.15"/>
    <row r="632" ht="11" x14ac:dyDescent="0.15"/>
    <row r="633" ht="11" x14ac:dyDescent="0.15"/>
    <row r="634" ht="11" x14ac:dyDescent="0.15"/>
    <row r="635" ht="11" x14ac:dyDescent="0.15"/>
    <row r="636" ht="11" x14ac:dyDescent="0.15"/>
    <row r="637" ht="11" x14ac:dyDescent="0.15"/>
    <row r="638" ht="11" x14ac:dyDescent="0.15"/>
    <row r="639" ht="11" x14ac:dyDescent="0.15"/>
    <row r="640" ht="11" x14ac:dyDescent="0.15"/>
    <row r="641" ht="11" x14ac:dyDescent="0.15"/>
    <row r="642" ht="11" x14ac:dyDescent="0.15"/>
    <row r="643" ht="11" x14ac:dyDescent="0.15"/>
    <row r="644" ht="11" x14ac:dyDescent="0.15"/>
    <row r="645" ht="11" x14ac:dyDescent="0.15"/>
    <row r="646" ht="11" x14ac:dyDescent="0.15"/>
    <row r="647" ht="11" x14ac:dyDescent="0.15"/>
    <row r="648" ht="11" x14ac:dyDescent="0.15"/>
    <row r="649" ht="11" x14ac:dyDescent="0.15"/>
    <row r="650" ht="11" x14ac:dyDescent="0.15"/>
    <row r="651" ht="11" x14ac:dyDescent="0.15"/>
    <row r="652" ht="11" x14ac:dyDescent="0.15"/>
    <row r="653" ht="11" x14ac:dyDescent="0.15"/>
    <row r="654" ht="11" x14ac:dyDescent="0.15"/>
    <row r="655" ht="11" x14ac:dyDescent="0.15"/>
    <row r="656" ht="11" x14ac:dyDescent="0.15"/>
    <row r="657" ht="11" x14ac:dyDescent="0.15"/>
    <row r="658" ht="11" x14ac:dyDescent="0.15"/>
    <row r="659" ht="11" x14ac:dyDescent="0.15"/>
    <row r="660" ht="11" x14ac:dyDescent="0.15"/>
    <row r="661" ht="11" x14ac:dyDescent="0.15"/>
    <row r="662" ht="11" x14ac:dyDescent="0.15"/>
    <row r="663" ht="11" x14ac:dyDescent="0.15"/>
    <row r="664" ht="11" x14ac:dyDescent="0.15"/>
    <row r="665" ht="11" x14ac:dyDescent="0.15"/>
    <row r="666" ht="11" x14ac:dyDescent="0.15"/>
    <row r="667" ht="11" x14ac:dyDescent="0.15"/>
    <row r="668" ht="11" x14ac:dyDescent="0.15"/>
    <row r="669" ht="11" x14ac:dyDescent="0.15"/>
    <row r="670" ht="11" x14ac:dyDescent="0.15"/>
    <row r="671" ht="11" x14ac:dyDescent="0.15"/>
    <row r="672" ht="11" x14ac:dyDescent="0.15"/>
    <row r="673" ht="11" x14ac:dyDescent="0.15"/>
    <row r="674" ht="11" x14ac:dyDescent="0.15"/>
    <row r="675" ht="11" x14ac:dyDescent="0.15"/>
    <row r="676" ht="11" x14ac:dyDescent="0.15"/>
    <row r="677" ht="11" x14ac:dyDescent="0.15"/>
    <row r="678" ht="11" x14ac:dyDescent="0.15"/>
    <row r="679" ht="11" x14ac:dyDescent="0.15"/>
    <row r="680" ht="11" x14ac:dyDescent="0.15"/>
    <row r="681" ht="11" x14ac:dyDescent="0.15"/>
    <row r="682" ht="11" x14ac:dyDescent="0.15"/>
    <row r="683" ht="11" x14ac:dyDescent="0.15"/>
    <row r="684" ht="11" x14ac:dyDescent="0.15"/>
    <row r="685" ht="11" x14ac:dyDescent="0.15"/>
    <row r="686" ht="11" x14ac:dyDescent="0.15"/>
    <row r="687" ht="11" x14ac:dyDescent="0.15"/>
    <row r="688" ht="11" x14ac:dyDescent="0.15"/>
    <row r="689" ht="11" x14ac:dyDescent="0.15"/>
    <row r="690" ht="11" x14ac:dyDescent="0.15"/>
    <row r="691" ht="11" x14ac:dyDescent="0.15"/>
    <row r="692" ht="11" x14ac:dyDescent="0.15"/>
    <row r="693" ht="11" x14ac:dyDescent="0.15"/>
    <row r="694" ht="11" x14ac:dyDescent="0.15"/>
    <row r="695" ht="11" x14ac:dyDescent="0.15"/>
    <row r="696" ht="11" x14ac:dyDescent="0.15"/>
    <row r="697" ht="11" x14ac:dyDescent="0.15"/>
    <row r="698" ht="11" x14ac:dyDescent="0.15"/>
    <row r="699" ht="11" x14ac:dyDescent="0.15"/>
    <row r="700" ht="11" x14ac:dyDescent="0.15"/>
    <row r="701" ht="11" x14ac:dyDescent="0.15"/>
    <row r="702" ht="11" x14ac:dyDescent="0.15"/>
    <row r="703" ht="11" x14ac:dyDescent="0.15"/>
    <row r="704" ht="11" x14ac:dyDescent="0.15"/>
    <row r="705" ht="11" x14ac:dyDescent="0.15"/>
    <row r="706" ht="11" x14ac:dyDescent="0.15"/>
    <row r="707" ht="11" x14ac:dyDescent="0.15"/>
    <row r="708" ht="11" x14ac:dyDescent="0.15"/>
    <row r="709" ht="11" x14ac:dyDescent="0.15"/>
    <row r="710" ht="11" x14ac:dyDescent="0.15"/>
    <row r="711" ht="11" x14ac:dyDescent="0.15"/>
    <row r="712" ht="11" x14ac:dyDescent="0.15"/>
    <row r="713" ht="11" x14ac:dyDescent="0.15"/>
    <row r="714" ht="11" x14ac:dyDescent="0.15"/>
    <row r="715" ht="11" x14ac:dyDescent="0.15"/>
    <row r="716" ht="11" x14ac:dyDescent="0.15"/>
    <row r="717" ht="11" x14ac:dyDescent="0.15"/>
    <row r="718" ht="11" x14ac:dyDescent="0.15"/>
    <row r="719" ht="11" x14ac:dyDescent="0.15"/>
    <row r="720" ht="11" x14ac:dyDescent="0.15"/>
    <row r="721" ht="11" x14ac:dyDescent="0.15"/>
    <row r="722" ht="11" x14ac:dyDescent="0.15"/>
    <row r="723" ht="11" x14ac:dyDescent="0.15"/>
    <row r="724" ht="11" x14ac:dyDescent="0.15"/>
    <row r="725" ht="11" x14ac:dyDescent="0.15"/>
    <row r="726" ht="11" x14ac:dyDescent="0.15"/>
    <row r="727" ht="11" x14ac:dyDescent="0.15"/>
    <row r="728" ht="11" x14ac:dyDescent="0.15"/>
    <row r="729" ht="11" x14ac:dyDescent="0.15"/>
    <row r="730" ht="11" x14ac:dyDescent="0.15"/>
    <row r="731" ht="11" x14ac:dyDescent="0.15"/>
    <row r="732" ht="11" x14ac:dyDescent="0.15"/>
    <row r="733" ht="11" x14ac:dyDescent="0.15"/>
    <row r="734" ht="11" x14ac:dyDescent="0.15"/>
    <row r="735" ht="11" x14ac:dyDescent="0.15"/>
    <row r="736" ht="11" x14ac:dyDescent="0.15"/>
    <row r="737" ht="11" x14ac:dyDescent="0.15"/>
    <row r="738" ht="11" x14ac:dyDescent="0.15"/>
    <row r="739" ht="11" x14ac:dyDescent="0.15"/>
    <row r="740" ht="11" x14ac:dyDescent="0.15"/>
    <row r="741" ht="11" x14ac:dyDescent="0.15"/>
    <row r="742" ht="11" x14ac:dyDescent="0.15"/>
    <row r="743" ht="11" x14ac:dyDescent="0.15"/>
    <row r="744" ht="11" x14ac:dyDescent="0.15"/>
    <row r="745" ht="11" x14ac:dyDescent="0.15"/>
    <row r="746" ht="11" x14ac:dyDescent="0.15"/>
    <row r="747" ht="11" x14ac:dyDescent="0.15"/>
    <row r="748" ht="11" x14ac:dyDescent="0.15"/>
    <row r="749" ht="11" x14ac:dyDescent="0.15"/>
    <row r="750" ht="11" x14ac:dyDescent="0.15"/>
    <row r="751" ht="11" x14ac:dyDescent="0.15"/>
    <row r="752" ht="11" x14ac:dyDescent="0.15"/>
    <row r="753" ht="11" x14ac:dyDescent="0.15"/>
    <row r="754" ht="11" x14ac:dyDescent="0.15"/>
    <row r="755" ht="11" x14ac:dyDescent="0.15"/>
    <row r="756" ht="11" x14ac:dyDescent="0.15"/>
    <row r="757" ht="11" x14ac:dyDescent="0.15"/>
    <row r="758" ht="11" x14ac:dyDescent="0.15"/>
    <row r="759" ht="11" x14ac:dyDescent="0.15"/>
    <row r="760" ht="11" x14ac:dyDescent="0.15"/>
    <row r="761" ht="11" x14ac:dyDescent="0.15"/>
    <row r="762" ht="11" x14ac:dyDescent="0.15"/>
    <row r="763" ht="11" x14ac:dyDescent="0.15"/>
    <row r="764" ht="11" x14ac:dyDescent="0.15"/>
    <row r="765" ht="11" x14ac:dyDescent="0.15"/>
    <row r="766" ht="11" x14ac:dyDescent="0.15"/>
    <row r="767" ht="11" x14ac:dyDescent="0.15"/>
    <row r="768" ht="11" x14ac:dyDescent="0.15"/>
    <row r="769" ht="11" x14ac:dyDescent="0.15"/>
    <row r="770" ht="11" x14ac:dyDescent="0.15"/>
    <row r="771" ht="11" x14ac:dyDescent="0.15"/>
    <row r="772" ht="11" x14ac:dyDescent="0.15"/>
    <row r="773" ht="11" x14ac:dyDescent="0.15"/>
    <row r="774" ht="11" x14ac:dyDescent="0.15"/>
    <row r="775" ht="11" x14ac:dyDescent="0.15"/>
    <row r="776" ht="11" x14ac:dyDescent="0.15"/>
    <row r="777" ht="11" x14ac:dyDescent="0.15"/>
    <row r="778" ht="11" x14ac:dyDescent="0.15"/>
    <row r="779" ht="11" x14ac:dyDescent="0.15"/>
    <row r="780" ht="11" x14ac:dyDescent="0.15"/>
    <row r="781" ht="11" x14ac:dyDescent="0.15"/>
    <row r="782" ht="11" x14ac:dyDescent="0.15"/>
    <row r="783" ht="11" x14ac:dyDescent="0.15"/>
    <row r="784" ht="11" x14ac:dyDescent="0.15"/>
    <row r="785" ht="11" x14ac:dyDescent="0.15"/>
    <row r="786" ht="11" x14ac:dyDescent="0.15"/>
    <row r="787" ht="11" x14ac:dyDescent="0.15"/>
    <row r="788" ht="11" x14ac:dyDescent="0.15"/>
    <row r="789" ht="11" x14ac:dyDescent="0.15"/>
    <row r="790" ht="11" x14ac:dyDescent="0.15"/>
    <row r="791" ht="11" x14ac:dyDescent="0.15"/>
    <row r="792" ht="11" x14ac:dyDescent="0.15"/>
    <row r="793" ht="11" x14ac:dyDescent="0.15"/>
    <row r="794" ht="11" x14ac:dyDescent="0.15"/>
    <row r="795" ht="11" x14ac:dyDescent="0.15"/>
    <row r="796" ht="11" x14ac:dyDescent="0.15"/>
    <row r="797" ht="11" x14ac:dyDescent="0.15"/>
    <row r="798" ht="11" x14ac:dyDescent="0.15"/>
    <row r="799" ht="11" x14ac:dyDescent="0.15"/>
    <row r="800" ht="11" x14ac:dyDescent="0.15"/>
    <row r="801" ht="11" x14ac:dyDescent="0.15"/>
    <row r="802" ht="11" x14ac:dyDescent="0.15"/>
    <row r="803" ht="11" x14ac:dyDescent="0.15"/>
    <row r="804" ht="11" x14ac:dyDescent="0.15"/>
    <row r="805" ht="11" x14ac:dyDescent="0.15"/>
    <row r="806" ht="11" x14ac:dyDescent="0.15"/>
    <row r="807" ht="11" x14ac:dyDescent="0.15"/>
    <row r="808" ht="11" x14ac:dyDescent="0.15"/>
    <row r="809" ht="11" x14ac:dyDescent="0.15"/>
    <row r="810" ht="11" x14ac:dyDescent="0.15"/>
    <row r="811" ht="11" x14ac:dyDescent="0.15"/>
    <row r="812" ht="11" x14ac:dyDescent="0.15"/>
    <row r="813" ht="11" x14ac:dyDescent="0.15"/>
    <row r="814" ht="11" x14ac:dyDescent="0.15"/>
    <row r="815" ht="11" x14ac:dyDescent="0.15"/>
    <row r="816" ht="11" x14ac:dyDescent="0.15"/>
    <row r="817" ht="11" x14ac:dyDescent="0.15"/>
    <row r="818" ht="11" x14ac:dyDescent="0.15"/>
    <row r="819" ht="11" x14ac:dyDescent="0.15"/>
    <row r="820" ht="11" x14ac:dyDescent="0.15"/>
    <row r="821" ht="11" x14ac:dyDescent="0.15"/>
    <row r="822" ht="11" x14ac:dyDescent="0.15"/>
    <row r="823" ht="11" x14ac:dyDescent="0.15"/>
    <row r="824" ht="11" x14ac:dyDescent="0.15"/>
    <row r="825" ht="11" x14ac:dyDescent="0.15"/>
    <row r="826" ht="11" x14ac:dyDescent="0.15"/>
    <row r="827" ht="11" x14ac:dyDescent="0.15"/>
    <row r="828" ht="11" x14ac:dyDescent="0.15"/>
    <row r="829" ht="11" x14ac:dyDescent="0.15"/>
    <row r="830" ht="11" x14ac:dyDescent="0.15"/>
    <row r="831" ht="11" x14ac:dyDescent="0.15"/>
    <row r="832" ht="11" x14ac:dyDescent="0.15"/>
    <row r="833" ht="11" x14ac:dyDescent="0.15"/>
    <row r="834" ht="11" x14ac:dyDescent="0.15"/>
    <row r="835" ht="11" x14ac:dyDescent="0.15"/>
    <row r="836" ht="11" x14ac:dyDescent="0.15"/>
    <row r="837" ht="11" x14ac:dyDescent="0.15"/>
    <row r="838" ht="11" x14ac:dyDescent="0.15"/>
    <row r="839" ht="11" x14ac:dyDescent="0.15"/>
    <row r="840" ht="11" x14ac:dyDescent="0.15"/>
    <row r="841" ht="11" x14ac:dyDescent="0.15"/>
    <row r="842" ht="11" x14ac:dyDescent="0.15"/>
    <row r="843" ht="11" x14ac:dyDescent="0.15"/>
    <row r="844" ht="11" x14ac:dyDescent="0.15"/>
    <row r="845" ht="11" x14ac:dyDescent="0.15"/>
    <row r="846" ht="11" x14ac:dyDescent="0.15"/>
    <row r="847" ht="11" x14ac:dyDescent="0.15"/>
    <row r="848" ht="11" x14ac:dyDescent="0.15"/>
    <row r="849" ht="11" x14ac:dyDescent="0.15"/>
    <row r="850" ht="11" x14ac:dyDescent="0.15"/>
    <row r="851" ht="11" x14ac:dyDescent="0.15"/>
    <row r="852" ht="11" x14ac:dyDescent="0.15"/>
    <row r="853" ht="11" x14ac:dyDescent="0.15"/>
    <row r="854" ht="11" x14ac:dyDescent="0.15"/>
    <row r="855" ht="11" x14ac:dyDescent="0.15"/>
    <row r="856" ht="11" x14ac:dyDescent="0.15"/>
    <row r="857" ht="11" x14ac:dyDescent="0.15"/>
    <row r="858" ht="11" x14ac:dyDescent="0.15"/>
    <row r="859" ht="11" x14ac:dyDescent="0.15"/>
    <row r="860" ht="11" x14ac:dyDescent="0.15"/>
    <row r="861" ht="11" x14ac:dyDescent="0.15"/>
    <row r="862" ht="11" x14ac:dyDescent="0.15"/>
    <row r="863" ht="11" x14ac:dyDescent="0.15"/>
    <row r="864" ht="11" x14ac:dyDescent="0.15"/>
    <row r="865" ht="11" x14ac:dyDescent="0.15"/>
    <row r="866" ht="11" x14ac:dyDescent="0.15"/>
    <row r="867" ht="11" x14ac:dyDescent="0.15"/>
    <row r="868" ht="11" x14ac:dyDescent="0.15"/>
    <row r="869" ht="11" x14ac:dyDescent="0.15"/>
    <row r="870" ht="11" x14ac:dyDescent="0.15"/>
    <row r="871" ht="11" x14ac:dyDescent="0.15"/>
    <row r="872" ht="11" x14ac:dyDescent="0.15"/>
    <row r="873" ht="11" x14ac:dyDescent="0.15"/>
    <row r="874" ht="11" x14ac:dyDescent="0.15"/>
    <row r="875" ht="11" x14ac:dyDescent="0.15"/>
    <row r="876" ht="11" x14ac:dyDescent="0.15"/>
    <row r="877" ht="11" x14ac:dyDescent="0.15"/>
    <row r="878" ht="11" x14ac:dyDescent="0.15"/>
    <row r="879" ht="11" x14ac:dyDescent="0.15"/>
    <row r="880" ht="11" x14ac:dyDescent="0.15"/>
    <row r="881" ht="11" x14ac:dyDescent="0.15"/>
    <row r="882" ht="11" x14ac:dyDescent="0.15"/>
    <row r="883" ht="11" x14ac:dyDescent="0.15"/>
    <row r="884" ht="11" x14ac:dyDescent="0.15"/>
    <row r="885" ht="11" x14ac:dyDescent="0.15"/>
    <row r="886" ht="11" x14ac:dyDescent="0.15"/>
    <row r="887" ht="11" x14ac:dyDescent="0.15"/>
    <row r="888" ht="11" x14ac:dyDescent="0.15"/>
    <row r="889" ht="11" x14ac:dyDescent="0.15"/>
    <row r="890" ht="11" x14ac:dyDescent="0.15"/>
    <row r="891" ht="11" x14ac:dyDescent="0.15"/>
    <row r="892" ht="11" x14ac:dyDescent="0.15"/>
    <row r="893" ht="11" x14ac:dyDescent="0.15"/>
    <row r="894" ht="11" x14ac:dyDescent="0.15"/>
    <row r="895" ht="11" x14ac:dyDescent="0.15"/>
    <row r="896" ht="11" x14ac:dyDescent="0.15"/>
    <row r="897" ht="11" x14ac:dyDescent="0.15"/>
    <row r="898" ht="11" x14ac:dyDescent="0.15"/>
    <row r="899" ht="11" x14ac:dyDescent="0.15"/>
    <row r="900" ht="11" x14ac:dyDescent="0.15"/>
    <row r="901" ht="11" x14ac:dyDescent="0.15"/>
    <row r="902" ht="11" x14ac:dyDescent="0.15"/>
    <row r="903" ht="11" x14ac:dyDescent="0.15"/>
    <row r="904" ht="11" x14ac:dyDescent="0.15"/>
    <row r="905" ht="11" x14ac:dyDescent="0.15"/>
    <row r="906" ht="11" x14ac:dyDescent="0.15"/>
    <row r="907" ht="11" x14ac:dyDescent="0.15"/>
    <row r="908" ht="11" x14ac:dyDescent="0.15"/>
    <row r="909" ht="11" x14ac:dyDescent="0.15"/>
    <row r="910" ht="11" x14ac:dyDescent="0.15"/>
    <row r="911" ht="11" x14ac:dyDescent="0.15"/>
    <row r="912" ht="11" x14ac:dyDescent="0.15"/>
    <row r="913" ht="11" x14ac:dyDescent="0.15"/>
    <row r="914" ht="11" x14ac:dyDescent="0.15"/>
    <row r="915" ht="11" x14ac:dyDescent="0.15"/>
    <row r="916" ht="11" x14ac:dyDescent="0.15"/>
    <row r="917" ht="11" x14ac:dyDescent="0.15"/>
    <row r="918" ht="11" x14ac:dyDescent="0.15"/>
    <row r="919" ht="11" x14ac:dyDescent="0.15"/>
    <row r="920" ht="11" x14ac:dyDescent="0.15"/>
    <row r="921" ht="11" x14ac:dyDescent="0.15"/>
    <row r="922" ht="11" x14ac:dyDescent="0.15"/>
    <row r="923" ht="11" x14ac:dyDescent="0.15"/>
    <row r="924" ht="11" x14ac:dyDescent="0.15"/>
    <row r="925" ht="11" x14ac:dyDescent="0.15"/>
    <row r="926" ht="11" x14ac:dyDescent="0.15"/>
    <row r="927" ht="11" x14ac:dyDescent="0.15"/>
    <row r="928" ht="11" x14ac:dyDescent="0.15"/>
    <row r="929" ht="11" x14ac:dyDescent="0.15"/>
    <row r="930" ht="11" x14ac:dyDescent="0.15"/>
    <row r="931" ht="11" x14ac:dyDescent="0.15"/>
    <row r="932" ht="11" x14ac:dyDescent="0.15"/>
    <row r="933" ht="11" x14ac:dyDescent="0.15"/>
    <row r="934" ht="11" x14ac:dyDescent="0.15"/>
    <row r="935" ht="11" x14ac:dyDescent="0.15"/>
    <row r="936" ht="11" x14ac:dyDescent="0.15"/>
    <row r="937" ht="11" x14ac:dyDescent="0.15"/>
    <row r="938" ht="11" x14ac:dyDescent="0.15"/>
    <row r="939" ht="11" x14ac:dyDescent="0.15"/>
    <row r="940" ht="11" x14ac:dyDescent="0.15"/>
    <row r="941" ht="11" x14ac:dyDescent="0.15"/>
    <row r="942" ht="11" x14ac:dyDescent="0.15"/>
    <row r="943" ht="11" x14ac:dyDescent="0.15"/>
    <row r="944" ht="11" x14ac:dyDescent="0.15"/>
    <row r="945" ht="11" x14ac:dyDescent="0.15"/>
    <row r="946" ht="11" x14ac:dyDescent="0.15"/>
    <row r="947" ht="11" x14ac:dyDescent="0.15"/>
    <row r="948" ht="11" x14ac:dyDescent="0.15"/>
    <row r="949" ht="11" x14ac:dyDescent="0.15"/>
    <row r="950" ht="11" x14ac:dyDescent="0.15"/>
    <row r="951" ht="11" x14ac:dyDescent="0.15"/>
    <row r="952" ht="11" x14ac:dyDescent="0.15"/>
    <row r="953" ht="11" x14ac:dyDescent="0.15"/>
    <row r="954" ht="11" x14ac:dyDescent="0.15"/>
    <row r="955" ht="11" x14ac:dyDescent="0.15"/>
    <row r="956" ht="11" x14ac:dyDescent="0.15"/>
    <row r="957" ht="11" x14ac:dyDescent="0.15"/>
    <row r="958" ht="11" x14ac:dyDescent="0.15"/>
    <row r="959" ht="11" x14ac:dyDescent="0.15"/>
    <row r="960" ht="11" x14ac:dyDescent="0.15"/>
    <row r="961" ht="11" x14ac:dyDescent="0.15"/>
    <row r="962" ht="11" x14ac:dyDescent="0.15"/>
    <row r="963" ht="11" x14ac:dyDescent="0.15"/>
    <row r="964" ht="11" x14ac:dyDescent="0.15"/>
    <row r="965" ht="11" x14ac:dyDescent="0.15"/>
    <row r="966" ht="11" x14ac:dyDescent="0.15"/>
    <row r="967" ht="11" x14ac:dyDescent="0.15"/>
    <row r="968" ht="11" x14ac:dyDescent="0.15"/>
    <row r="969" ht="11" x14ac:dyDescent="0.15"/>
    <row r="970" ht="11" x14ac:dyDescent="0.15"/>
    <row r="971" ht="11" x14ac:dyDescent="0.15"/>
    <row r="972" ht="11" x14ac:dyDescent="0.15"/>
    <row r="973" ht="11" x14ac:dyDescent="0.15"/>
    <row r="974" ht="11" x14ac:dyDescent="0.15"/>
    <row r="975" ht="11" x14ac:dyDescent="0.15"/>
    <row r="976" ht="11" x14ac:dyDescent="0.15"/>
    <row r="977" ht="11" x14ac:dyDescent="0.15"/>
    <row r="978" ht="11" x14ac:dyDescent="0.15"/>
    <row r="979" ht="11" x14ac:dyDescent="0.15"/>
    <row r="980" ht="11" x14ac:dyDescent="0.15"/>
    <row r="981" ht="11" x14ac:dyDescent="0.15"/>
    <row r="982" ht="11" x14ac:dyDescent="0.15"/>
    <row r="983" ht="11" x14ac:dyDescent="0.15"/>
    <row r="984" ht="11" x14ac:dyDescent="0.15"/>
    <row r="985" ht="11" x14ac:dyDescent="0.15"/>
    <row r="986" ht="11" x14ac:dyDescent="0.15"/>
    <row r="987" ht="11" x14ac:dyDescent="0.15"/>
    <row r="988" ht="11" x14ac:dyDescent="0.15"/>
    <row r="989" ht="11" x14ac:dyDescent="0.15"/>
    <row r="990" ht="11" x14ac:dyDescent="0.15"/>
    <row r="991" ht="11" x14ac:dyDescent="0.15"/>
    <row r="992" ht="11" x14ac:dyDescent="0.15"/>
    <row r="993" ht="11" x14ac:dyDescent="0.15"/>
    <row r="994" ht="11" x14ac:dyDescent="0.15"/>
    <row r="995" ht="11" x14ac:dyDescent="0.15"/>
    <row r="996" ht="11" x14ac:dyDescent="0.15"/>
    <row r="997" ht="11" x14ac:dyDescent="0.15"/>
    <row r="998" ht="11" x14ac:dyDescent="0.15"/>
    <row r="999" ht="11" x14ac:dyDescent="0.15"/>
    <row r="1000" ht="11" x14ac:dyDescent="0.15"/>
    <row r="1001" ht="11" x14ac:dyDescent="0.15"/>
    <row r="1002" ht="11" x14ac:dyDescent="0.15"/>
    <row r="1003" ht="11" x14ac:dyDescent="0.15"/>
    <row r="1004" ht="11" x14ac:dyDescent="0.1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18A9"/>
  </sheetPr>
  <dimension ref="B1:G1000"/>
  <sheetViews>
    <sheetView showGridLines="0" topLeftCell="A37" workbookViewId="0"/>
  </sheetViews>
  <sheetFormatPr baseColWidth="10" defaultColWidth="8.83203125" defaultRowHeight="15" customHeight="1" x14ac:dyDescent="0.15"/>
  <cols>
    <col min="1" max="1" width="9" style="33"/>
    <col min="2" max="2" width="40.1640625" style="33" customWidth="1"/>
    <col min="3" max="7" width="13" style="33" customWidth="1"/>
    <col min="8" max="257" width="9" style="33"/>
    <col min="258" max="258" width="40.1640625" style="33" customWidth="1"/>
    <col min="259" max="263" width="13" style="33" customWidth="1"/>
    <col min="264" max="513" width="9" style="33"/>
    <col min="514" max="514" width="40.1640625" style="33" customWidth="1"/>
    <col min="515" max="519" width="13" style="33" customWidth="1"/>
    <col min="520" max="769" width="9" style="33"/>
    <col min="770" max="770" width="40.1640625" style="33" customWidth="1"/>
    <col min="771" max="775" width="13" style="33" customWidth="1"/>
    <col min="776" max="1025" width="9" style="33"/>
    <col min="1026" max="1026" width="40.1640625" style="33" customWidth="1"/>
    <col min="1027" max="1031" width="13" style="33" customWidth="1"/>
    <col min="1032" max="1281" width="9" style="33"/>
    <col min="1282" max="1282" width="40.1640625" style="33" customWidth="1"/>
    <col min="1283" max="1287" width="13" style="33" customWidth="1"/>
    <col min="1288" max="1537" width="9" style="33"/>
    <col min="1538" max="1538" width="40.1640625" style="33" customWidth="1"/>
    <col min="1539" max="1543" width="13" style="33" customWidth="1"/>
    <col min="1544" max="1793" width="9" style="33"/>
    <col min="1794" max="1794" width="40.1640625" style="33" customWidth="1"/>
    <col min="1795" max="1799" width="13" style="33" customWidth="1"/>
    <col min="1800" max="2049" width="9" style="33"/>
    <col min="2050" max="2050" width="40.1640625" style="33" customWidth="1"/>
    <col min="2051" max="2055" width="13" style="33" customWidth="1"/>
    <col min="2056" max="2305" width="9" style="33"/>
    <col min="2306" max="2306" width="40.1640625" style="33" customWidth="1"/>
    <col min="2307" max="2311" width="13" style="33" customWidth="1"/>
    <col min="2312" max="2561" width="9" style="33"/>
    <col min="2562" max="2562" width="40.1640625" style="33" customWidth="1"/>
    <col min="2563" max="2567" width="13" style="33" customWidth="1"/>
    <col min="2568" max="2817" width="9" style="33"/>
    <col min="2818" max="2818" width="40.1640625" style="33" customWidth="1"/>
    <col min="2819" max="2823" width="13" style="33" customWidth="1"/>
    <col min="2824" max="3073" width="9" style="33"/>
    <col min="3074" max="3074" width="40.1640625" style="33" customWidth="1"/>
    <col min="3075" max="3079" width="13" style="33" customWidth="1"/>
    <col min="3080" max="3329" width="9" style="33"/>
    <col min="3330" max="3330" width="40.1640625" style="33" customWidth="1"/>
    <col min="3331" max="3335" width="13" style="33" customWidth="1"/>
    <col min="3336" max="3585" width="9" style="33"/>
    <col min="3586" max="3586" width="40.1640625" style="33" customWidth="1"/>
    <col min="3587" max="3591" width="13" style="33" customWidth="1"/>
    <col min="3592" max="3841" width="9" style="33"/>
    <col min="3842" max="3842" width="40.1640625" style="33" customWidth="1"/>
    <col min="3843" max="3847" width="13" style="33" customWidth="1"/>
    <col min="3848" max="4097" width="9" style="33"/>
    <col min="4098" max="4098" width="40.1640625" style="33" customWidth="1"/>
    <col min="4099" max="4103" width="13" style="33" customWidth="1"/>
    <col min="4104" max="4353" width="9" style="33"/>
    <col min="4354" max="4354" width="40.1640625" style="33" customWidth="1"/>
    <col min="4355" max="4359" width="13" style="33" customWidth="1"/>
    <col min="4360" max="4609" width="9" style="33"/>
    <col min="4610" max="4610" width="40.1640625" style="33" customWidth="1"/>
    <col min="4611" max="4615" width="13" style="33" customWidth="1"/>
    <col min="4616" max="4865" width="9" style="33"/>
    <col min="4866" max="4866" width="40.1640625" style="33" customWidth="1"/>
    <col min="4867" max="4871" width="13" style="33" customWidth="1"/>
    <col min="4872" max="5121" width="9" style="33"/>
    <col min="5122" max="5122" width="40.1640625" style="33" customWidth="1"/>
    <col min="5123" max="5127" width="13" style="33" customWidth="1"/>
    <col min="5128" max="5377" width="9" style="33"/>
    <col min="5378" max="5378" width="40.1640625" style="33" customWidth="1"/>
    <col min="5379" max="5383" width="13" style="33" customWidth="1"/>
    <col min="5384" max="5633" width="9" style="33"/>
    <col min="5634" max="5634" width="40.1640625" style="33" customWidth="1"/>
    <col min="5635" max="5639" width="13" style="33" customWidth="1"/>
    <col min="5640" max="5889" width="9" style="33"/>
    <col min="5890" max="5890" width="40.1640625" style="33" customWidth="1"/>
    <col min="5891" max="5895" width="13" style="33" customWidth="1"/>
    <col min="5896" max="6145" width="9" style="33"/>
    <col min="6146" max="6146" width="40.1640625" style="33" customWidth="1"/>
    <col min="6147" max="6151" width="13" style="33" customWidth="1"/>
    <col min="6152" max="6401" width="9" style="33"/>
    <col min="6402" max="6402" width="40.1640625" style="33" customWidth="1"/>
    <col min="6403" max="6407" width="13" style="33" customWidth="1"/>
    <col min="6408" max="6657" width="9" style="33"/>
    <col min="6658" max="6658" width="40.1640625" style="33" customWidth="1"/>
    <col min="6659" max="6663" width="13" style="33" customWidth="1"/>
    <col min="6664" max="6913" width="9" style="33"/>
    <col min="6914" max="6914" width="40.1640625" style="33" customWidth="1"/>
    <col min="6915" max="6919" width="13" style="33" customWidth="1"/>
    <col min="6920" max="7169" width="9" style="33"/>
    <col min="7170" max="7170" width="40.1640625" style="33" customWidth="1"/>
    <col min="7171" max="7175" width="13" style="33" customWidth="1"/>
    <col min="7176" max="7425" width="9" style="33"/>
    <col min="7426" max="7426" width="40.1640625" style="33" customWidth="1"/>
    <col min="7427" max="7431" width="13" style="33" customWidth="1"/>
    <col min="7432" max="7681" width="9" style="33"/>
    <col min="7682" max="7682" width="40.1640625" style="33" customWidth="1"/>
    <col min="7683" max="7687" width="13" style="33" customWidth="1"/>
    <col min="7688" max="7937" width="9" style="33"/>
    <col min="7938" max="7938" width="40.1640625" style="33" customWidth="1"/>
    <col min="7939" max="7943" width="13" style="33" customWidth="1"/>
    <col min="7944" max="8193" width="9" style="33"/>
    <col min="8194" max="8194" width="40.1640625" style="33" customWidth="1"/>
    <col min="8195" max="8199" width="13" style="33" customWidth="1"/>
    <col min="8200" max="8449" width="9" style="33"/>
    <col min="8450" max="8450" width="40.1640625" style="33" customWidth="1"/>
    <col min="8451" max="8455" width="13" style="33" customWidth="1"/>
    <col min="8456" max="8705" width="9" style="33"/>
    <col min="8706" max="8706" width="40.1640625" style="33" customWidth="1"/>
    <col min="8707" max="8711" width="13" style="33" customWidth="1"/>
    <col min="8712" max="8961" width="9" style="33"/>
    <col min="8962" max="8962" width="40.1640625" style="33" customWidth="1"/>
    <col min="8963" max="8967" width="13" style="33" customWidth="1"/>
    <col min="8968" max="9217" width="9" style="33"/>
    <col min="9218" max="9218" width="40.1640625" style="33" customWidth="1"/>
    <col min="9219" max="9223" width="13" style="33" customWidth="1"/>
    <col min="9224" max="9473" width="9" style="33"/>
    <col min="9474" max="9474" width="40.1640625" style="33" customWidth="1"/>
    <col min="9475" max="9479" width="13" style="33" customWidth="1"/>
    <col min="9480" max="9729" width="9" style="33"/>
    <col min="9730" max="9730" width="40.1640625" style="33" customWidth="1"/>
    <col min="9731" max="9735" width="13" style="33" customWidth="1"/>
    <col min="9736" max="9985" width="9" style="33"/>
    <col min="9986" max="9986" width="40.1640625" style="33" customWidth="1"/>
    <col min="9987" max="9991" width="13" style="33" customWidth="1"/>
    <col min="9992" max="10241" width="9" style="33"/>
    <col min="10242" max="10242" width="40.1640625" style="33" customWidth="1"/>
    <col min="10243" max="10247" width="13" style="33" customWidth="1"/>
    <col min="10248" max="10497" width="9" style="33"/>
    <col min="10498" max="10498" width="40.1640625" style="33" customWidth="1"/>
    <col min="10499" max="10503" width="13" style="33" customWidth="1"/>
    <col min="10504" max="10753" width="9" style="33"/>
    <col min="10754" max="10754" width="40.1640625" style="33" customWidth="1"/>
    <col min="10755" max="10759" width="13" style="33" customWidth="1"/>
    <col min="10760" max="11009" width="9" style="33"/>
    <col min="11010" max="11010" width="40.1640625" style="33" customWidth="1"/>
    <col min="11011" max="11015" width="13" style="33" customWidth="1"/>
    <col min="11016" max="11265" width="9" style="33"/>
    <col min="11266" max="11266" width="40.1640625" style="33" customWidth="1"/>
    <col min="11267" max="11271" width="13" style="33" customWidth="1"/>
    <col min="11272" max="11521" width="9" style="33"/>
    <col min="11522" max="11522" width="40.1640625" style="33" customWidth="1"/>
    <col min="11523" max="11527" width="13" style="33" customWidth="1"/>
    <col min="11528" max="11777" width="9" style="33"/>
    <col min="11778" max="11778" width="40.1640625" style="33" customWidth="1"/>
    <col min="11779" max="11783" width="13" style="33" customWidth="1"/>
    <col min="11784" max="12033" width="9" style="33"/>
    <col min="12034" max="12034" width="40.1640625" style="33" customWidth="1"/>
    <col min="12035" max="12039" width="13" style="33" customWidth="1"/>
    <col min="12040" max="12289" width="9" style="33"/>
    <col min="12290" max="12290" width="40.1640625" style="33" customWidth="1"/>
    <col min="12291" max="12295" width="13" style="33" customWidth="1"/>
    <col min="12296" max="12545" width="9" style="33"/>
    <col min="12546" max="12546" width="40.1640625" style="33" customWidth="1"/>
    <col min="12547" max="12551" width="13" style="33" customWidth="1"/>
    <col min="12552" max="12801" width="9" style="33"/>
    <col min="12802" max="12802" width="40.1640625" style="33" customWidth="1"/>
    <col min="12803" max="12807" width="13" style="33" customWidth="1"/>
    <col min="12808" max="13057" width="9" style="33"/>
    <col min="13058" max="13058" width="40.1640625" style="33" customWidth="1"/>
    <col min="13059" max="13063" width="13" style="33" customWidth="1"/>
    <col min="13064" max="13313" width="9" style="33"/>
    <col min="13314" max="13314" width="40.1640625" style="33" customWidth="1"/>
    <col min="13315" max="13319" width="13" style="33" customWidth="1"/>
    <col min="13320" max="13569" width="9" style="33"/>
    <col min="13570" max="13570" width="40.1640625" style="33" customWidth="1"/>
    <col min="13571" max="13575" width="13" style="33" customWidth="1"/>
    <col min="13576" max="13825" width="9" style="33"/>
    <col min="13826" max="13826" width="40.1640625" style="33" customWidth="1"/>
    <col min="13827" max="13831" width="13" style="33" customWidth="1"/>
    <col min="13832" max="14081" width="9" style="33"/>
    <col min="14082" max="14082" width="40.1640625" style="33" customWidth="1"/>
    <col min="14083" max="14087" width="13" style="33" customWidth="1"/>
    <col min="14088" max="14337" width="9" style="33"/>
    <col min="14338" max="14338" width="40.1640625" style="33" customWidth="1"/>
    <col min="14339" max="14343" width="13" style="33" customWidth="1"/>
    <col min="14344" max="14593" width="9" style="33"/>
    <col min="14594" max="14594" width="40.1640625" style="33" customWidth="1"/>
    <col min="14595" max="14599" width="13" style="33" customWidth="1"/>
    <col min="14600" max="14849" width="9" style="33"/>
    <col min="14850" max="14850" width="40.1640625" style="33" customWidth="1"/>
    <col min="14851" max="14855" width="13" style="33" customWidth="1"/>
    <col min="14856" max="15105" width="9" style="33"/>
    <col min="15106" max="15106" width="40.1640625" style="33" customWidth="1"/>
    <col min="15107" max="15111" width="13" style="33" customWidth="1"/>
    <col min="15112" max="15361" width="9" style="33"/>
    <col min="15362" max="15362" width="40.1640625" style="33" customWidth="1"/>
    <col min="15363" max="15367" width="13" style="33" customWidth="1"/>
    <col min="15368" max="15617" width="9" style="33"/>
    <col min="15618" max="15618" width="40.1640625" style="33" customWidth="1"/>
    <col min="15619" max="15623" width="13" style="33" customWidth="1"/>
    <col min="15624" max="15873" width="9" style="33"/>
    <col min="15874" max="15874" width="40.1640625" style="33" customWidth="1"/>
    <col min="15875" max="15879" width="13" style="33" customWidth="1"/>
    <col min="15880" max="16129" width="9" style="33"/>
    <col min="16130" max="16130" width="40.1640625" style="33" customWidth="1"/>
    <col min="16131" max="16135" width="13" style="33" customWidth="1"/>
    <col min="16136" max="16384" width="9" style="33"/>
  </cols>
  <sheetData>
    <row r="1" spans="2:7" ht="11" x14ac:dyDescent="0.15"/>
    <row r="2" spans="2:7" ht="12" x14ac:dyDescent="0.15">
      <c r="B2" s="34" t="s">
        <v>121</v>
      </c>
      <c r="C2" s="35">
        <v>2018</v>
      </c>
      <c r="D2" s="35">
        <f>C2+1</f>
        <v>2019</v>
      </c>
      <c r="E2" s="35">
        <f t="shared" ref="E2:G2" si="0">D2+1</f>
        <v>2020</v>
      </c>
      <c r="F2" s="35">
        <f t="shared" si="0"/>
        <v>2021</v>
      </c>
      <c r="G2" s="35">
        <f t="shared" si="0"/>
        <v>2022</v>
      </c>
    </row>
    <row r="3" spans="2:7" ht="11" x14ac:dyDescent="0.15">
      <c r="B3" s="36" t="s">
        <v>34</v>
      </c>
      <c r="C3" s="16"/>
      <c r="D3" s="16"/>
      <c r="E3" s="16"/>
      <c r="F3" s="16"/>
      <c r="G3" s="16"/>
    </row>
    <row r="4" spans="2:7" ht="11" x14ac:dyDescent="0.15">
      <c r="B4" s="16" t="s">
        <v>35</v>
      </c>
      <c r="C4" s="17">
        <v>3195</v>
      </c>
      <c r="D4" s="17">
        <v>3175</v>
      </c>
      <c r="E4" s="17">
        <v>6145</v>
      </c>
      <c r="F4" s="17">
        <v>7188</v>
      </c>
      <c r="G4" s="17">
        <v>3767</v>
      </c>
    </row>
    <row r="5" spans="2:7" ht="11" x14ac:dyDescent="0.15">
      <c r="B5" s="16" t="s">
        <v>412</v>
      </c>
      <c r="C5" s="17">
        <v>8</v>
      </c>
      <c r="D5" s="17">
        <v>1</v>
      </c>
      <c r="E5" s="17">
        <v>7</v>
      </c>
      <c r="F5" s="17">
        <v>3</v>
      </c>
      <c r="G5" s="17">
        <v>61</v>
      </c>
    </row>
    <row r="6" spans="2:7" ht="12" x14ac:dyDescent="0.15">
      <c r="B6" s="16" t="s">
        <v>413</v>
      </c>
      <c r="C6" s="17">
        <v>85</v>
      </c>
      <c r="D6" s="17" t="s">
        <v>13</v>
      </c>
      <c r="E6" s="17">
        <v>677</v>
      </c>
      <c r="F6" s="17">
        <v>239</v>
      </c>
      <c r="G6" s="17">
        <v>299</v>
      </c>
    </row>
    <row r="7" spans="2:7" ht="11" x14ac:dyDescent="0.15">
      <c r="B7" s="36" t="s">
        <v>36</v>
      </c>
      <c r="C7" s="15">
        <v>3288</v>
      </c>
      <c r="D7" s="15">
        <v>3176</v>
      </c>
      <c r="E7" s="15">
        <v>6829</v>
      </c>
      <c r="F7" s="15">
        <v>7430</v>
      </c>
      <c r="G7" s="15">
        <v>4127</v>
      </c>
    </row>
    <row r="8" spans="2:7" ht="11" x14ac:dyDescent="0.15">
      <c r="B8" s="16"/>
      <c r="C8" s="16"/>
      <c r="D8" s="16"/>
      <c r="E8" s="16"/>
      <c r="F8" s="16"/>
      <c r="G8" s="16"/>
    </row>
    <row r="9" spans="2:7" ht="11" x14ac:dyDescent="0.15">
      <c r="B9" s="16" t="s">
        <v>37</v>
      </c>
      <c r="C9" s="17">
        <v>5195</v>
      </c>
      <c r="D9" s="17">
        <v>5385</v>
      </c>
      <c r="E9" s="17">
        <v>4333</v>
      </c>
      <c r="F9" s="17">
        <v>4291</v>
      </c>
      <c r="G9" s="17">
        <v>6457</v>
      </c>
    </row>
    <row r="10" spans="2:7" ht="11" x14ac:dyDescent="0.15">
      <c r="B10" s="16" t="s">
        <v>345</v>
      </c>
      <c r="C10" s="17">
        <v>1736</v>
      </c>
      <c r="D10" s="17">
        <v>1487</v>
      </c>
      <c r="E10" s="17">
        <v>1220</v>
      </c>
      <c r="F10" s="17">
        <v>1765</v>
      </c>
      <c r="G10" s="17">
        <v>2492</v>
      </c>
    </row>
    <row r="11" spans="2:7" ht="11" x14ac:dyDescent="0.15">
      <c r="B11" s="36" t="s">
        <v>38</v>
      </c>
      <c r="C11" s="15">
        <v>6931</v>
      </c>
      <c r="D11" s="15">
        <v>6872</v>
      </c>
      <c r="E11" s="15">
        <v>5553</v>
      </c>
      <c r="F11" s="15">
        <v>6056</v>
      </c>
      <c r="G11" s="15">
        <v>8949</v>
      </c>
    </row>
    <row r="12" spans="2:7" ht="11" x14ac:dyDescent="0.15">
      <c r="B12" s="16"/>
      <c r="C12" s="16"/>
      <c r="D12" s="16"/>
      <c r="E12" s="16"/>
      <c r="F12" s="16"/>
      <c r="G12" s="16"/>
    </row>
    <row r="13" spans="2:7" ht="11" x14ac:dyDescent="0.15">
      <c r="B13" s="16" t="s">
        <v>39</v>
      </c>
      <c r="C13" s="17">
        <v>6149</v>
      </c>
      <c r="D13" s="17">
        <v>5975</v>
      </c>
      <c r="E13" s="17">
        <v>4999</v>
      </c>
      <c r="F13" s="17">
        <v>6781</v>
      </c>
      <c r="G13" s="17">
        <v>8495</v>
      </c>
    </row>
    <row r="14" spans="2:7" ht="11" x14ac:dyDescent="0.15">
      <c r="B14" s="16" t="s">
        <v>40</v>
      </c>
      <c r="C14" s="17">
        <v>0</v>
      </c>
      <c r="D14" s="17">
        <v>0</v>
      </c>
      <c r="E14" s="17">
        <v>0</v>
      </c>
      <c r="F14" s="17">
        <v>193</v>
      </c>
      <c r="G14" s="17">
        <v>185</v>
      </c>
    </row>
    <row r="15" spans="2:7" ht="11" x14ac:dyDescent="0.15">
      <c r="B15" s="16" t="s">
        <v>414</v>
      </c>
      <c r="C15" s="17">
        <v>30907</v>
      </c>
      <c r="D15" s="17">
        <v>33469</v>
      </c>
      <c r="E15" s="17">
        <v>34322</v>
      </c>
      <c r="F15" s="17">
        <v>38375</v>
      </c>
      <c r="G15" s="17">
        <v>42523</v>
      </c>
    </row>
    <row r="16" spans="2:7" ht="11" x14ac:dyDescent="0.15">
      <c r="B16" s="16" t="s">
        <v>415</v>
      </c>
      <c r="C16" s="17">
        <v>1295</v>
      </c>
      <c r="D16" s="17">
        <v>1340</v>
      </c>
      <c r="E16" s="17">
        <v>1650</v>
      </c>
      <c r="F16" s="17">
        <v>1554</v>
      </c>
      <c r="G16" s="17">
        <v>1680</v>
      </c>
    </row>
    <row r="17" spans="2:7" ht="11" x14ac:dyDescent="0.15">
      <c r="B17" s="16" t="s">
        <v>416</v>
      </c>
      <c r="C17" s="17">
        <v>7</v>
      </c>
      <c r="D17" s="17">
        <v>21</v>
      </c>
      <c r="E17" s="17">
        <v>11</v>
      </c>
      <c r="F17" s="17">
        <v>108</v>
      </c>
      <c r="G17" s="17">
        <v>167</v>
      </c>
    </row>
    <row r="18" spans="2:7" ht="11" x14ac:dyDescent="0.15">
      <c r="B18" s="16" t="s">
        <v>41</v>
      </c>
      <c r="C18" s="17">
        <v>83</v>
      </c>
      <c r="D18" s="17">
        <v>0</v>
      </c>
      <c r="E18" s="17">
        <v>48</v>
      </c>
      <c r="F18" s="17">
        <v>36</v>
      </c>
      <c r="G18" s="17">
        <v>74</v>
      </c>
    </row>
    <row r="19" spans="2:7" ht="11" x14ac:dyDescent="0.15">
      <c r="B19" s="36" t="s">
        <v>42</v>
      </c>
      <c r="C19" s="15">
        <v>48660</v>
      </c>
      <c r="D19" s="15">
        <v>50853</v>
      </c>
      <c r="E19" s="15">
        <v>53412</v>
      </c>
      <c r="F19" s="15">
        <v>60533</v>
      </c>
      <c r="G19" s="15">
        <v>66200</v>
      </c>
    </row>
    <row r="20" spans="2:7" ht="11" x14ac:dyDescent="0.15">
      <c r="B20" s="16"/>
      <c r="C20" s="16"/>
      <c r="D20" s="16"/>
      <c r="E20" s="16"/>
      <c r="F20" s="16"/>
      <c r="G20" s="16"/>
    </row>
    <row r="21" spans="2:7" ht="11" x14ac:dyDescent="0.15">
      <c r="B21" s="16" t="s">
        <v>43</v>
      </c>
      <c r="C21" s="17">
        <v>12916</v>
      </c>
      <c r="D21" s="17">
        <v>13289</v>
      </c>
      <c r="E21" s="17">
        <v>13873</v>
      </c>
      <c r="F21" s="17">
        <v>14466</v>
      </c>
      <c r="G21" s="17">
        <v>14748</v>
      </c>
    </row>
    <row r="22" spans="2:7" ht="11" x14ac:dyDescent="0.15">
      <c r="B22" s="16" t="s">
        <v>44</v>
      </c>
      <c r="C22" s="17">
        <v>-7095</v>
      </c>
      <c r="D22" s="17">
        <v>-7360</v>
      </c>
      <c r="E22" s="17">
        <v>-7771</v>
      </c>
      <c r="F22" s="17">
        <v>-8355</v>
      </c>
      <c r="G22" s="17">
        <v>-8393</v>
      </c>
    </row>
    <row r="23" spans="2:7" ht="11" x14ac:dyDescent="0.15">
      <c r="B23" s="36" t="s">
        <v>45</v>
      </c>
      <c r="C23" s="15">
        <v>5821</v>
      </c>
      <c r="D23" s="15">
        <v>5929</v>
      </c>
      <c r="E23" s="15">
        <v>6102</v>
      </c>
      <c r="F23" s="15">
        <v>6111</v>
      </c>
      <c r="G23" s="15">
        <v>6355</v>
      </c>
    </row>
    <row r="24" spans="2:7" ht="11" x14ac:dyDescent="0.15">
      <c r="B24" s="16"/>
      <c r="C24" s="16"/>
      <c r="D24" s="16"/>
      <c r="E24" s="16"/>
      <c r="F24" s="16"/>
      <c r="G24" s="16"/>
    </row>
    <row r="25" spans="2:7" ht="11" x14ac:dyDescent="0.15">
      <c r="B25" s="16" t="s">
        <v>417</v>
      </c>
      <c r="C25" s="17">
        <v>192</v>
      </c>
      <c r="D25" s="17">
        <v>199</v>
      </c>
      <c r="E25" s="17">
        <v>174</v>
      </c>
      <c r="F25" s="17">
        <v>175</v>
      </c>
      <c r="G25" s="17">
        <v>117</v>
      </c>
    </row>
    <row r="26" spans="2:7" ht="11" x14ac:dyDescent="0.15">
      <c r="B26" s="16" t="s">
        <v>46</v>
      </c>
      <c r="C26" s="17">
        <v>3101</v>
      </c>
      <c r="D26" s="17">
        <v>2917</v>
      </c>
      <c r="E26" s="17">
        <v>3081</v>
      </c>
      <c r="F26" s="17">
        <v>3291</v>
      </c>
      <c r="G26" s="17">
        <v>3687</v>
      </c>
    </row>
    <row r="27" spans="2:7" ht="11" x14ac:dyDescent="0.15">
      <c r="B27" s="16" t="s">
        <v>47</v>
      </c>
      <c r="C27" s="17">
        <v>1859</v>
      </c>
      <c r="D27" s="17">
        <v>1380</v>
      </c>
      <c r="E27" s="17">
        <v>1596</v>
      </c>
      <c r="F27" s="17">
        <v>1557</v>
      </c>
      <c r="G27" s="17">
        <v>1590</v>
      </c>
    </row>
    <row r="28" spans="2:7" ht="11" x14ac:dyDescent="0.15">
      <c r="B28" s="16" t="s">
        <v>418</v>
      </c>
      <c r="C28" s="17">
        <v>7284</v>
      </c>
      <c r="D28" s="17">
        <v>8290</v>
      </c>
      <c r="E28" s="17">
        <v>7356</v>
      </c>
      <c r="F28" s="17">
        <v>6988</v>
      </c>
      <c r="G28" s="17">
        <v>6623</v>
      </c>
    </row>
    <row r="29" spans="2:7" ht="11" x14ac:dyDescent="0.15">
      <c r="B29" s="16" t="s">
        <v>346</v>
      </c>
      <c r="C29" s="17">
        <v>808</v>
      </c>
      <c r="D29" s="17">
        <v>1466</v>
      </c>
      <c r="E29" s="17">
        <v>1499</v>
      </c>
      <c r="F29" s="17">
        <v>1037</v>
      </c>
      <c r="G29" s="17">
        <v>824</v>
      </c>
    </row>
    <row r="30" spans="2:7" ht="11" x14ac:dyDescent="0.15">
      <c r="B30" s="16" t="s">
        <v>347</v>
      </c>
      <c r="C30" s="17">
        <v>0</v>
      </c>
      <c r="D30" s="17">
        <v>0</v>
      </c>
      <c r="E30" s="17">
        <v>0</v>
      </c>
      <c r="F30" s="17">
        <v>281</v>
      </c>
      <c r="G30" s="17">
        <v>383</v>
      </c>
    </row>
    <row r="31" spans="2:7" ht="11" x14ac:dyDescent="0.15">
      <c r="B31" s="16" t="s">
        <v>348</v>
      </c>
      <c r="C31" s="17">
        <v>2383</v>
      </c>
      <c r="D31" s="17">
        <v>1977</v>
      </c>
      <c r="E31" s="17">
        <v>1871</v>
      </c>
      <c r="F31" s="17">
        <v>4141</v>
      </c>
      <c r="G31" s="17">
        <v>4251</v>
      </c>
    </row>
    <row r="32" spans="2:7" ht="11" x14ac:dyDescent="0.15">
      <c r="B32" s="36" t="s">
        <v>48</v>
      </c>
      <c r="C32" s="38">
        <v>70108</v>
      </c>
      <c r="D32" s="38">
        <v>73011</v>
      </c>
      <c r="E32" s="38">
        <v>75091</v>
      </c>
      <c r="F32" s="38">
        <v>84114</v>
      </c>
      <c r="G32" s="38">
        <v>90030</v>
      </c>
    </row>
    <row r="33" spans="2:7" ht="11" x14ac:dyDescent="0.15">
      <c r="B33" s="16"/>
      <c r="C33" s="16"/>
      <c r="D33" s="16"/>
      <c r="E33" s="16"/>
      <c r="F33" s="16"/>
      <c r="G33" s="16"/>
    </row>
    <row r="34" spans="2:7" ht="11" x14ac:dyDescent="0.15">
      <c r="B34" s="36" t="s">
        <v>49</v>
      </c>
      <c r="C34" s="16"/>
      <c r="D34" s="16"/>
      <c r="E34" s="16"/>
      <c r="F34" s="16"/>
      <c r="G34" s="16"/>
    </row>
    <row r="35" spans="2:7" ht="11" x14ac:dyDescent="0.15">
      <c r="B35" s="16" t="s">
        <v>50</v>
      </c>
      <c r="C35" s="17">
        <v>9712</v>
      </c>
      <c r="D35" s="17">
        <v>7885</v>
      </c>
      <c r="E35" s="17">
        <v>7993</v>
      </c>
      <c r="F35" s="17">
        <v>3475</v>
      </c>
      <c r="G35" s="17">
        <v>4119</v>
      </c>
    </row>
    <row r="36" spans="2:7" ht="11" x14ac:dyDescent="0.15">
      <c r="B36" s="16" t="s">
        <v>51</v>
      </c>
      <c r="C36" s="17">
        <v>0</v>
      </c>
      <c r="D36" s="17">
        <v>590</v>
      </c>
      <c r="E36" s="17">
        <v>609</v>
      </c>
      <c r="F36" s="17">
        <v>4593</v>
      </c>
      <c r="G36" s="17">
        <v>5460</v>
      </c>
    </row>
    <row r="37" spans="2:7" ht="11" x14ac:dyDescent="0.15">
      <c r="B37" s="16" t="s">
        <v>419</v>
      </c>
      <c r="C37" s="17">
        <v>539</v>
      </c>
      <c r="D37" s="17">
        <v>389</v>
      </c>
      <c r="E37" s="17">
        <v>218</v>
      </c>
      <c r="F37" s="17">
        <v>1496</v>
      </c>
      <c r="G37" s="17">
        <v>1019</v>
      </c>
    </row>
    <row r="38" spans="2:7" ht="11" x14ac:dyDescent="0.15">
      <c r="B38" s="16" t="s">
        <v>52</v>
      </c>
      <c r="C38" s="17">
        <v>1320</v>
      </c>
      <c r="D38" s="17">
        <v>710</v>
      </c>
      <c r="E38" s="17">
        <v>168</v>
      </c>
      <c r="F38" s="17">
        <v>134</v>
      </c>
      <c r="G38" s="17">
        <v>1113</v>
      </c>
    </row>
    <row r="39" spans="2:7" ht="11" x14ac:dyDescent="0.15">
      <c r="B39" s="16" t="s">
        <v>53</v>
      </c>
      <c r="C39" s="17">
        <v>0</v>
      </c>
      <c r="D39" s="17">
        <v>12</v>
      </c>
      <c r="E39" s="17">
        <v>21</v>
      </c>
      <c r="F39" s="17">
        <v>23</v>
      </c>
      <c r="G39" s="17">
        <v>116</v>
      </c>
    </row>
    <row r="40" spans="2:7" ht="11" x14ac:dyDescent="0.15">
      <c r="B40" s="16" t="s">
        <v>420</v>
      </c>
      <c r="C40" s="17">
        <v>13510</v>
      </c>
      <c r="D40" s="17">
        <v>14074</v>
      </c>
      <c r="E40" s="17">
        <v>12946</v>
      </c>
      <c r="F40" s="17">
        <v>14005</v>
      </c>
      <c r="G40" s="17">
        <v>17263</v>
      </c>
    </row>
    <row r="41" spans="2:7" ht="11" x14ac:dyDescent="0.15">
      <c r="B41" s="16" t="s">
        <v>54</v>
      </c>
      <c r="C41" s="17">
        <v>0</v>
      </c>
      <c r="D41" s="17">
        <v>0</v>
      </c>
      <c r="E41" s="17">
        <v>0</v>
      </c>
      <c r="F41" s="17">
        <v>1075</v>
      </c>
      <c r="G41" s="17">
        <v>1265</v>
      </c>
    </row>
    <row r="42" spans="2:7" ht="11" x14ac:dyDescent="0.15">
      <c r="B42" s="16" t="s">
        <v>55</v>
      </c>
      <c r="C42" s="17">
        <v>0</v>
      </c>
      <c r="D42" s="17">
        <v>1010</v>
      </c>
      <c r="E42" s="17">
        <v>1090</v>
      </c>
      <c r="F42" s="17">
        <v>991</v>
      </c>
      <c r="G42" s="17">
        <v>956</v>
      </c>
    </row>
    <row r="43" spans="2:7" ht="11" x14ac:dyDescent="0.15">
      <c r="B43" s="16" t="s">
        <v>56</v>
      </c>
      <c r="C43" s="17">
        <v>49</v>
      </c>
      <c r="D43" s="17">
        <v>71</v>
      </c>
      <c r="E43" s="17">
        <v>26</v>
      </c>
      <c r="F43" s="17">
        <v>1801</v>
      </c>
      <c r="G43" s="17">
        <v>1607</v>
      </c>
    </row>
    <row r="44" spans="2:7" ht="11" x14ac:dyDescent="0.15">
      <c r="B44" s="36" t="s">
        <v>57</v>
      </c>
      <c r="C44" s="15">
        <v>25130</v>
      </c>
      <c r="D44" s="15">
        <v>24741</v>
      </c>
      <c r="E44" s="15">
        <v>23071</v>
      </c>
      <c r="F44" s="15">
        <v>27593</v>
      </c>
      <c r="G44" s="15">
        <v>32918</v>
      </c>
    </row>
    <row r="45" spans="2:7" ht="11" x14ac:dyDescent="0.15">
      <c r="B45" s="16"/>
      <c r="C45" s="16"/>
      <c r="D45" s="16"/>
      <c r="E45" s="16"/>
      <c r="F45" s="16"/>
      <c r="G45" s="16"/>
    </row>
    <row r="46" spans="2:7" ht="11" x14ac:dyDescent="0.15">
      <c r="B46" s="16" t="s">
        <v>195</v>
      </c>
      <c r="C46" s="17">
        <v>4714</v>
      </c>
      <c r="D46" s="17">
        <v>5415</v>
      </c>
      <c r="E46" s="17">
        <v>10085</v>
      </c>
      <c r="F46" s="17">
        <v>8877</v>
      </c>
      <c r="G46" s="17">
        <v>7887</v>
      </c>
    </row>
    <row r="47" spans="2:7" ht="11" x14ac:dyDescent="0.15">
      <c r="B47" s="16" t="s">
        <v>349</v>
      </c>
      <c r="C47" s="17">
        <v>0</v>
      </c>
      <c r="D47" s="17">
        <v>20</v>
      </c>
      <c r="E47" s="17">
        <v>344</v>
      </c>
      <c r="F47" s="17">
        <v>317</v>
      </c>
      <c r="G47" s="17">
        <v>237</v>
      </c>
    </row>
    <row r="48" spans="2:7" ht="11" x14ac:dyDescent="0.15">
      <c r="B48" s="16" t="s">
        <v>421</v>
      </c>
      <c r="C48" s="17">
        <v>22523</v>
      </c>
      <c r="D48" s="17">
        <v>24814</v>
      </c>
      <c r="E48" s="17">
        <v>22610</v>
      </c>
      <c r="F48" s="17">
        <v>23973</v>
      </c>
      <c r="G48" s="17">
        <v>25679</v>
      </c>
    </row>
    <row r="49" spans="2:7" ht="11" x14ac:dyDescent="0.15">
      <c r="B49" s="16" t="s">
        <v>422</v>
      </c>
      <c r="C49" s="17">
        <v>91</v>
      </c>
      <c r="D49" s="17">
        <v>0</v>
      </c>
      <c r="E49" s="17">
        <v>0</v>
      </c>
      <c r="F49" s="17">
        <v>0</v>
      </c>
      <c r="G49" s="17">
        <v>0</v>
      </c>
    </row>
    <row r="50" spans="2:7" ht="11" x14ac:dyDescent="0.15">
      <c r="B50" s="16" t="s">
        <v>423</v>
      </c>
      <c r="C50" s="17">
        <v>5660</v>
      </c>
      <c r="D50" s="17">
        <v>5953</v>
      </c>
      <c r="E50" s="17">
        <v>5413</v>
      </c>
      <c r="F50" s="17">
        <v>4344</v>
      </c>
      <c r="G50" s="17">
        <v>2457</v>
      </c>
    </row>
    <row r="51" spans="2:7" ht="11" x14ac:dyDescent="0.15">
      <c r="B51" s="16" t="s">
        <v>350</v>
      </c>
      <c r="C51" s="17">
        <v>556</v>
      </c>
      <c r="D51" s="17">
        <v>495</v>
      </c>
      <c r="E51" s="17">
        <v>519</v>
      </c>
      <c r="F51" s="17">
        <v>576</v>
      </c>
      <c r="G51" s="17">
        <v>495</v>
      </c>
    </row>
    <row r="52" spans="2:7" ht="12" x14ac:dyDescent="0.15">
      <c r="B52" s="16" t="s">
        <v>351</v>
      </c>
      <c r="C52" s="17">
        <v>129</v>
      </c>
      <c r="D52" s="17">
        <v>142</v>
      </c>
      <c r="E52" s="17">
        <v>105</v>
      </c>
      <c r="F52" s="17" t="s">
        <v>13</v>
      </c>
      <c r="G52" s="17" t="s">
        <v>13</v>
      </c>
    </row>
    <row r="53" spans="2:7" ht="11" x14ac:dyDescent="0.15">
      <c r="B53" s="36" t="s">
        <v>58</v>
      </c>
      <c r="C53" s="15">
        <v>58803</v>
      </c>
      <c r="D53" s="15">
        <v>61580</v>
      </c>
      <c r="E53" s="15">
        <v>62147</v>
      </c>
      <c r="F53" s="15">
        <v>65680</v>
      </c>
      <c r="G53" s="15">
        <v>69673</v>
      </c>
    </row>
    <row r="54" spans="2:7" ht="11" x14ac:dyDescent="0.15">
      <c r="B54" s="16"/>
      <c r="C54" s="16"/>
      <c r="D54" s="16"/>
      <c r="E54" s="16"/>
      <c r="F54" s="16"/>
      <c r="G54" s="16"/>
    </row>
    <row r="55" spans="2:7" ht="11" x14ac:dyDescent="0.15">
      <c r="B55" s="16" t="s">
        <v>59</v>
      </c>
      <c r="C55" s="17">
        <v>4474</v>
      </c>
      <c r="D55" s="17">
        <v>4642</v>
      </c>
      <c r="E55" s="17">
        <v>4895</v>
      </c>
      <c r="F55" s="17">
        <v>5054</v>
      </c>
      <c r="G55" s="17">
        <v>5165</v>
      </c>
    </row>
    <row r="56" spans="2:7" ht="11" x14ac:dyDescent="0.15">
      <c r="B56" s="16" t="s">
        <v>60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</row>
    <row r="57" spans="2:7" ht="11" x14ac:dyDescent="0.15">
      <c r="B57" s="16" t="s">
        <v>61</v>
      </c>
      <c r="C57" s="17">
        <v>27553</v>
      </c>
      <c r="D57" s="17">
        <v>29852</v>
      </c>
      <c r="E57" s="17">
        <v>31646</v>
      </c>
      <c r="F57" s="17">
        <v>36449</v>
      </c>
      <c r="G57" s="17">
        <v>42247</v>
      </c>
    </row>
    <row r="58" spans="2:7" ht="11" x14ac:dyDescent="0.15">
      <c r="B58" s="16" t="s">
        <v>62</v>
      </c>
      <c r="C58" s="17">
        <v>-16312</v>
      </c>
      <c r="D58" s="17">
        <v>-17474</v>
      </c>
      <c r="E58" s="17">
        <v>-18065</v>
      </c>
      <c r="F58" s="17">
        <v>-20533</v>
      </c>
      <c r="G58" s="17">
        <v>-24094</v>
      </c>
    </row>
    <row r="59" spans="2:7" ht="11" x14ac:dyDescent="0.15">
      <c r="B59" s="16" t="s">
        <v>63</v>
      </c>
      <c r="C59" s="17">
        <v>-4427</v>
      </c>
      <c r="D59" s="17">
        <v>-5607</v>
      </c>
      <c r="E59" s="17">
        <v>-5539</v>
      </c>
      <c r="F59" s="17">
        <v>-2539</v>
      </c>
      <c r="G59" s="17">
        <v>-3056</v>
      </c>
    </row>
    <row r="60" spans="2:7" ht="11" x14ac:dyDescent="0.15">
      <c r="B60" s="36" t="s">
        <v>64</v>
      </c>
      <c r="C60" s="15">
        <v>11288</v>
      </c>
      <c r="D60" s="15">
        <v>11413</v>
      </c>
      <c r="E60" s="15">
        <v>12937</v>
      </c>
      <c r="F60" s="15">
        <v>18431</v>
      </c>
      <c r="G60" s="15">
        <v>20262</v>
      </c>
    </row>
    <row r="61" spans="2:7" ht="11" x14ac:dyDescent="0.15">
      <c r="B61" s="16"/>
      <c r="C61" s="16"/>
      <c r="D61" s="16"/>
      <c r="E61" s="16"/>
      <c r="F61" s="16"/>
      <c r="G61" s="16"/>
    </row>
    <row r="62" spans="2:7" ht="11" x14ac:dyDescent="0.15">
      <c r="B62" s="16" t="s">
        <v>65</v>
      </c>
      <c r="C62" s="17">
        <v>17</v>
      </c>
      <c r="D62" s="17">
        <v>18</v>
      </c>
      <c r="E62" s="17">
        <v>7</v>
      </c>
      <c r="F62" s="17">
        <v>3</v>
      </c>
      <c r="G62" s="17">
        <v>95</v>
      </c>
    </row>
    <row r="63" spans="2:7" ht="11" x14ac:dyDescent="0.15">
      <c r="B63" s="16"/>
      <c r="C63" s="16"/>
      <c r="D63" s="16"/>
      <c r="E63" s="16"/>
      <c r="F63" s="16"/>
      <c r="G63" s="16"/>
    </row>
    <row r="64" spans="2:7" ht="11" x14ac:dyDescent="0.15">
      <c r="B64" s="36" t="s">
        <v>66</v>
      </c>
      <c r="C64" s="48">
        <v>11305</v>
      </c>
      <c r="D64" s="48">
        <v>11431</v>
      </c>
      <c r="E64" s="48">
        <v>12944</v>
      </c>
      <c r="F64" s="48">
        <v>18434</v>
      </c>
      <c r="G64" s="48">
        <v>20357</v>
      </c>
    </row>
    <row r="65" spans="2:7" ht="11" x14ac:dyDescent="0.15">
      <c r="B65" s="16"/>
      <c r="C65" s="16"/>
      <c r="D65" s="16"/>
      <c r="E65" s="16"/>
      <c r="F65" s="16"/>
      <c r="G65" s="16"/>
    </row>
    <row r="66" spans="2:7" ht="11" x14ac:dyDescent="0.15">
      <c r="B66" s="36" t="s">
        <v>67</v>
      </c>
      <c r="C66" s="49">
        <v>70108</v>
      </c>
      <c r="D66" s="49">
        <v>73011</v>
      </c>
      <c r="E66" s="49">
        <v>75091</v>
      </c>
      <c r="F66" s="49">
        <v>84114</v>
      </c>
      <c r="G66" s="49">
        <v>90030</v>
      </c>
    </row>
    <row r="67" spans="2:7" ht="11" x14ac:dyDescent="0.15">
      <c r="B67" s="16"/>
      <c r="C67" s="16"/>
      <c r="D67" s="16"/>
      <c r="E67" s="16"/>
      <c r="F67" s="16"/>
      <c r="G67" s="16"/>
    </row>
    <row r="68" spans="2:7" ht="11" x14ac:dyDescent="0.15">
      <c r="B68" s="36" t="s">
        <v>378</v>
      </c>
      <c r="C68" s="16"/>
      <c r="D68" s="16"/>
      <c r="E68" s="16"/>
      <c r="F68" s="16"/>
      <c r="G68" s="16"/>
    </row>
    <row r="69" spans="2:7" ht="11" x14ac:dyDescent="0.15">
      <c r="B69" s="16" t="s">
        <v>424</v>
      </c>
      <c r="C69" s="17">
        <v>318.57078799999999</v>
      </c>
      <c r="D69" s="17">
        <v>313.275755</v>
      </c>
      <c r="E69" s="17">
        <v>313.36130200000002</v>
      </c>
      <c r="F69" s="17">
        <v>307.40728200000001</v>
      </c>
      <c r="G69" s="17">
        <v>298.237257</v>
      </c>
    </row>
    <row r="70" spans="2:7" ht="11" x14ac:dyDescent="0.15">
      <c r="B70" s="16" t="s">
        <v>425</v>
      </c>
      <c r="C70" s="17">
        <v>318.455398</v>
      </c>
      <c r="D70" s="17">
        <v>313.14041500000002</v>
      </c>
      <c r="E70" s="17">
        <v>313.65595000000002</v>
      </c>
      <c r="F70" s="17">
        <v>308.06506000000002</v>
      </c>
      <c r="G70" s="17">
        <v>298.77191499999998</v>
      </c>
    </row>
    <row r="71" spans="2:7" ht="11" x14ac:dyDescent="0.15">
      <c r="B71" s="16" t="s">
        <v>426</v>
      </c>
      <c r="C71" s="39">
        <v>35.450000000000003</v>
      </c>
      <c r="D71" s="39">
        <v>36.450000000000003</v>
      </c>
      <c r="E71" s="39">
        <v>41.25</v>
      </c>
      <c r="F71" s="39">
        <v>59.83</v>
      </c>
      <c r="G71" s="39">
        <v>67.819999999999993</v>
      </c>
    </row>
    <row r="72" spans="2:7" ht="11" x14ac:dyDescent="0.15">
      <c r="B72" s="16" t="s">
        <v>427</v>
      </c>
      <c r="C72" s="17">
        <v>6328</v>
      </c>
      <c r="D72" s="17">
        <v>7116</v>
      </c>
      <c r="E72" s="17">
        <v>8260</v>
      </c>
      <c r="F72" s="17">
        <v>13583</v>
      </c>
      <c r="G72" s="17">
        <v>14985</v>
      </c>
    </row>
    <row r="73" spans="2:7" ht="11" x14ac:dyDescent="0.15">
      <c r="B73" s="16" t="s">
        <v>428</v>
      </c>
      <c r="C73" s="39">
        <v>19.87</v>
      </c>
      <c r="D73" s="39">
        <v>22.72</v>
      </c>
      <c r="E73" s="39">
        <v>26.33</v>
      </c>
      <c r="F73" s="39">
        <v>44.09</v>
      </c>
      <c r="G73" s="39">
        <v>50.16</v>
      </c>
    </row>
    <row r="74" spans="2:7" ht="11" x14ac:dyDescent="0.15">
      <c r="B74" s="16" t="s">
        <v>305</v>
      </c>
      <c r="C74" s="17">
        <v>42606</v>
      </c>
      <c r="D74" s="17">
        <v>45434</v>
      </c>
      <c r="E74" s="17">
        <v>46392</v>
      </c>
      <c r="F74" s="17">
        <v>48825</v>
      </c>
      <c r="G74" s="17">
        <v>53314</v>
      </c>
    </row>
    <row r="75" spans="2:7" ht="11" x14ac:dyDescent="0.15">
      <c r="B75" s="16" t="s">
        <v>429</v>
      </c>
      <c r="C75" s="17">
        <v>39318</v>
      </c>
      <c r="D75" s="17">
        <v>42258</v>
      </c>
      <c r="E75" s="17">
        <v>39563</v>
      </c>
      <c r="F75" s="17">
        <v>41395</v>
      </c>
      <c r="G75" s="17">
        <v>49187</v>
      </c>
    </row>
    <row r="76" spans="2:7" ht="11" x14ac:dyDescent="0.15">
      <c r="B76" s="16" t="s">
        <v>430</v>
      </c>
      <c r="C76" s="17">
        <v>-494</v>
      </c>
      <c r="D76" s="17">
        <v>226</v>
      </c>
      <c r="E76" s="17">
        <v>447</v>
      </c>
      <c r="F76" s="17">
        <v>-2665</v>
      </c>
      <c r="G76" s="17">
        <v>-2690</v>
      </c>
    </row>
    <row r="77" spans="2:7" ht="12" x14ac:dyDescent="0.15">
      <c r="B77" s="16" t="s">
        <v>431</v>
      </c>
      <c r="C77" s="17" t="s">
        <v>381</v>
      </c>
      <c r="D77" s="17" t="s">
        <v>381</v>
      </c>
      <c r="E77" s="17">
        <v>1520</v>
      </c>
      <c r="F77" s="17">
        <v>1584</v>
      </c>
      <c r="G77" s="17">
        <v>1944</v>
      </c>
    </row>
    <row r="78" spans="2:7" ht="11" x14ac:dyDescent="0.15">
      <c r="B78" s="16" t="s">
        <v>432</v>
      </c>
      <c r="C78" s="17">
        <v>17</v>
      </c>
      <c r="D78" s="17">
        <v>18</v>
      </c>
      <c r="E78" s="17">
        <v>7</v>
      </c>
      <c r="F78" s="17">
        <v>3</v>
      </c>
      <c r="G78" s="17">
        <v>95</v>
      </c>
    </row>
    <row r="79" spans="2:7" ht="11" x14ac:dyDescent="0.15">
      <c r="B79" s="16" t="s">
        <v>433</v>
      </c>
      <c r="C79" s="17">
        <v>192</v>
      </c>
      <c r="D79" s="17">
        <v>199</v>
      </c>
      <c r="E79" s="17">
        <v>174</v>
      </c>
      <c r="F79" s="17">
        <v>175</v>
      </c>
      <c r="G79" s="17">
        <v>117</v>
      </c>
    </row>
    <row r="80" spans="2:7" ht="12" x14ac:dyDescent="0.15">
      <c r="B80" s="16" t="s">
        <v>434</v>
      </c>
      <c r="C80" s="44" t="s">
        <v>435</v>
      </c>
      <c r="D80" s="44" t="s">
        <v>435</v>
      </c>
      <c r="E80" s="44" t="s">
        <v>435</v>
      </c>
      <c r="F80" s="44" t="s">
        <v>435</v>
      </c>
      <c r="G80" s="44" t="s">
        <v>435</v>
      </c>
    </row>
    <row r="81" spans="2:7" ht="11" x14ac:dyDescent="0.15">
      <c r="B81" s="16" t="s">
        <v>436</v>
      </c>
      <c r="C81" s="17">
        <v>-1637</v>
      </c>
      <c r="D81" s="17">
        <v>-1670</v>
      </c>
      <c r="E81" s="17">
        <v>-1650</v>
      </c>
      <c r="F81" s="17">
        <v>-2110</v>
      </c>
      <c r="G81" s="17">
        <v>-2500</v>
      </c>
    </row>
    <row r="82" spans="2:7" ht="11" x14ac:dyDescent="0.15">
      <c r="B82" s="16" t="s">
        <v>437</v>
      </c>
      <c r="C82" s="17">
        <v>2233</v>
      </c>
      <c r="D82" s="17">
        <v>2285</v>
      </c>
      <c r="E82" s="17">
        <v>1995</v>
      </c>
      <c r="F82" s="17">
        <v>3524</v>
      </c>
      <c r="G82" s="17">
        <v>4442</v>
      </c>
    </row>
    <row r="83" spans="2:7" ht="11" x14ac:dyDescent="0.15">
      <c r="B83" s="16" t="s">
        <v>438</v>
      </c>
      <c r="C83" s="17">
        <v>776</v>
      </c>
      <c r="D83" s="17">
        <v>747</v>
      </c>
      <c r="E83" s="17">
        <v>648</v>
      </c>
      <c r="F83" s="17">
        <v>994</v>
      </c>
      <c r="G83" s="17">
        <v>1190</v>
      </c>
    </row>
    <row r="84" spans="2:7" ht="11" x14ac:dyDescent="0.15">
      <c r="B84" s="16" t="s">
        <v>439</v>
      </c>
      <c r="C84" s="17">
        <v>4777</v>
      </c>
      <c r="D84" s="17">
        <v>4613</v>
      </c>
      <c r="E84" s="17">
        <v>4006</v>
      </c>
      <c r="F84" s="17">
        <v>4373</v>
      </c>
      <c r="G84" s="17">
        <v>5363</v>
      </c>
    </row>
    <row r="85" spans="2:7" ht="11" x14ac:dyDescent="0.15">
      <c r="B85" s="16" t="s">
        <v>440</v>
      </c>
      <c r="C85" s="17">
        <v>283</v>
      </c>
      <c r="D85" s="17">
        <v>274</v>
      </c>
      <c r="E85" s="17">
        <v>282</v>
      </c>
      <c r="F85" s="17">
        <v>297</v>
      </c>
      <c r="G85" s="17">
        <v>274</v>
      </c>
    </row>
    <row r="86" spans="2:7" ht="11" x14ac:dyDescent="0.15">
      <c r="B86" s="16" t="s">
        <v>441</v>
      </c>
      <c r="C86" s="17">
        <v>3848</v>
      </c>
      <c r="D86" s="17">
        <v>3976</v>
      </c>
      <c r="E86" s="17">
        <v>4114</v>
      </c>
      <c r="F86" s="17">
        <v>4352</v>
      </c>
      <c r="G86" s="17">
        <v>4386</v>
      </c>
    </row>
    <row r="87" spans="2:7" ht="11" x14ac:dyDescent="0.15">
      <c r="B87" s="16" t="s">
        <v>442</v>
      </c>
      <c r="C87" s="17">
        <v>7134</v>
      </c>
      <c r="D87" s="17">
        <v>7241</v>
      </c>
      <c r="E87" s="17">
        <v>7598</v>
      </c>
      <c r="F87" s="17">
        <v>7802</v>
      </c>
      <c r="G87" s="17">
        <v>7766</v>
      </c>
    </row>
    <row r="88" spans="2:7" ht="11" x14ac:dyDescent="0.15">
      <c r="B88" s="16" t="s">
        <v>443</v>
      </c>
      <c r="C88" s="17">
        <v>619</v>
      </c>
      <c r="D88" s="17">
        <v>733</v>
      </c>
      <c r="E88" s="17">
        <v>440</v>
      </c>
      <c r="F88" s="17">
        <v>527</v>
      </c>
      <c r="G88" s="17">
        <v>818</v>
      </c>
    </row>
    <row r="89" spans="2:7" ht="11" x14ac:dyDescent="0.15">
      <c r="B89" s="16" t="s">
        <v>444</v>
      </c>
      <c r="C89" s="50">
        <v>74413</v>
      </c>
      <c r="D89" s="50">
        <v>73489</v>
      </c>
      <c r="E89" s="50">
        <v>69634</v>
      </c>
      <c r="F89" s="50">
        <v>75550</v>
      </c>
      <c r="G89" s="50">
        <v>82200</v>
      </c>
    </row>
    <row r="90" spans="2:7" ht="11" x14ac:dyDescent="0.15">
      <c r="B90" s="16" t="s">
        <v>445</v>
      </c>
      <c r="C90" s="17">
        <v>70</v>
      </c>
      <c r="D90" s="17">
        <v>72</v>
      </c>
      <c r="E90" s="17">
        <v>39</v>
      </c>
      <c r="F90" s="17">
        <v>41</v>
      </c>
      <c r="G90" s="17">
        <v>36</v>
      </c>
    </row>
    <row r="91" spans="2:7" ht="12" x14ac:dyDescent="0.15">
      <c r="B91" s="16" t="s">
        <v>446</v>
      </c>
      <c r="C91" s="17" t="s">
        <v>381</v>
      </c>
      <c r="D91" s="17" t="s">
        <v>381</v>
      </c>
      <c r="E91" s="17">
        <v>10300</v>
      </c>
      <c r="F91" s="17">
        <v>21500</v>
      </c>
      <c r="G91" s="17">
        <v>20800</v>
      </c>
    </row>
    <row r="92" spans="2:7" ht="11" x14ac:dyDescent="0.15">
      <c r="B92" s="16" t="s">
        <v>394</v>
      </c>
      <c r="C92" s="43">
        <v>44182</v>
      </c>
      <c r="D92" s="43">
        <v>44546</v>
      </c>
      <c r="E92" s="43">
        <v>44546</v>
      </c>
      <c r="F92" s="43">
        <v>44910</v>
      </c>
      <c r="G92" s="43">
        <v>44910</v>
      </c>
    </row>
    <row r="93" spans="2:7" ht="12" x14ac:dyDescent="0.15">
      <c r="B93" s="16" t="s">
        <v>395</v>
      </c>
      <c r="C93" s="44" t="s">
        <v>447</v>
      </c>
      <c r="D93" s="44" t="s">
        <v>396</v>
      </c>
      <c r="E93" s="44" t="s">
        <v>397</v>
      </c>
      <c r="F93" s="44" t="s">
        <v>447</v>
      </c>
      <c r="G93" s="44" t="s">
        <v>398</v>
      </c>
    </row>
    <row r="94" spans="2:7" ht="12" x14ac:dyDescent="0.15">
      <c r="B94" s="16" t="s">
        <v>399</v>
      </c>
      <c r="C94" s="44" t="s">
        <v>448</v>
      </c>
      <c r="D94" s="44" t="s">
        <v>448</v>
      </c>
      <c r="E94" s="44" t="s">
        <v>400</v>
      </c>
      <c r="F94" s="44" t="s">
        <v>400</v>
      </c>
      <c r="G94" s="44" t="s">
        <v>400</v>
      </c>
    </row>
    <row r="95" spans="2:7" ht="11" x14ac:dyDescent="0.15">
      <c r="B95" s="16"/>
      <c r="C95" s="16"/>
      <c r="D95" s="16"/>
      <c r="E95" s="16"/>
      <c r="F95" s="16"/>
      <c r="G95" s="16"/>
    </row>
    <row r="96" spans="2:7" ht="11" x14ac:dyDescent="0.15">
      <c r="B96" s="46"/>
      <c r="C96" s="46"/>
      <c r="D96" s="46"/>
      <c r="E96" s="46"/>
      <c r="F96" s="46"/>
      <c r="G96" s="46"/>
    </row>
    <row r="97" spans="2:2" ht="11" x14ac:dyDescent="0.15">
      <c r="B97" s="33" t="s">
        <v>449</v>
      </c>
    </row>
    <row r="98" spans="2:2" ht="11" x14ac:dyDescent="0.15">
      <c r="B98" s="47" t="s">
        <v>411</v>
      </c>
    </row>
    <row r="99" spans="2:2" ht="11" x14ac:dyDescent="0.15"/>
    <row r="100" spans="2:2" ht="11" x14ac:dyDescent="0.15"/>
    <row r="101" spans="2:2" ht="11" x14ac:dyDescent="0.15"/>
    <row r="102" spans="2:2" ht="11" x14ac:dyDescent="0.15"/>
    <row r="103" spans="2:2" ht="11" x14ac:dyDescent="0.15"/>
    <row r="104" spans="2:2" ht="11" x14ac:dyDescent="0.15"/>
    <row r="105" spans="2:2" ht="11" x14ac:dyDescent="0.15"/>
    <row r="106" spans="2:2" ht="11" x14ac:dyDescent="0.15"/>
    <row r="107" spans="2:2" ht="11" x14ac:dyDescent="0.15"/>
    <row r="108" spans="2:2" ht="11" x14ac:dyDescent="0.15"/>
    <row r="109" spans="2:2" ht="11" x14ac:dyDescent="0.15"/>
    <row r="110" spans="2:2" ht="11" x14ac:dyDescent="0.15"/>
    <row r="111" spans="2:2" ht="11" x14ac:dyDescent="0.15"/>
    <row r="112" spans="2:2" ht="11" x14ac:dyDescent="0.15"/>
    <row r="113" ht="11" x14ac:dyDescent="0.15"/>
    <row r="114" ht="11" x14ac:dyDescent="0.15"/>
    <row r="115" ht="11" x14ac:dyDescent="0.15"/>
    <row r="116" ht="11" x14ac:dyDescent="0.15"/>
    <row r="117" ht="11" x14ac:dyDescent="0.15"/>
    <row r="118" ht="11" x14ac:dyDescent="0.15"/>
    <row r="119" ht="11" x14ac:dyDescent="0.15"/>
    <row r="120" ht="11" x14ac:dyDescent="0.15"/>
    <row r="121" ht="11" x14ac:dyDescent="0.15"/>
    <row r="122" ht="11" x14ac:dyDescent="0.15"/>
    <row r="123" ht="11" x14ac:dyDescent="0.15"/>
    <row r="124" ht="11" x14ac:dyDescent="0.15"/>
    <row r="125" ht="11" x14ac:dyDescent="0.15"/>
    <row r="126" ht="11" x14ac:dyDescent="0.15"/>
    <row r="127" ht="11" x14ac:dyDescent="0.15"/>
    <row r="128" ht="11" x14ac:dyDescent="0.15"/>
    <row r="129" ht="11" x14ac:dyDescent="0.15"/>
    <row r="130" ht="11" x14ac:dyDescent="0.15"/>
    <row r="131" ht="11" x14ac:dyDescent="0.15"/>
    <row r="132" ht="11" x14ac:dyDescent="0.15"/>
    <row r="133" ht="11" x14ac:dyDescent="0.15"/>
    <row r="134" ht="11" x14ac:dyDescent="0.15"/>
    <row r="135" ht="11" x14ac:dyDescent="0.15"/>
    <row r="136" ht="11" x14ac:dyDescent="0.15"/>
    <row r="137" ht="11" x14ac:dyDescent="0.15"/>
    <row r="138" ht="11" x14ac:dyDescent="0.15"/>
    <row r="139" ht="11" x14ac:dyDescent="0.15"/>
    <row r="140" ht="11" x14ac:dyDescent="0.15"/>
    <row r="141" ht="11" x14ac:dyDescent="0.15"/>
    <row r="142" ht="11" x14ac:dyDescent="0.15"/>
    <row r="143" ht="11" x14ac:dyDescent="0.15"/>
    <row r="144" ht="11" x14ac:dyDescent="0.15"/>
    <row r="145" ht="11" x14ac:dyDescent="0.15"/>
    <row r="146" ht="11" x14ac:dyDescent="0.15"/>
    <row r="147" ht="11" x14ac:dyDescent="0.15"/>
    <row r="148" ht="11" x14ac:dyDescent="0.15"/>
    <row r="149" ht="11" x14ac:dyDescent="0.15"/>
    <row r="150" ht="11" x14ac:dyDescent="0.15"/>
    <row r="151" ht="11" x14ac:dyDescent="0.15"/>
    <row r="152" ht="11" x14ac:dyDescent="0.15"/>
    <row r="153" ht="11" x14ac:dyDescent="0.15"/>
    <row r="154" ht="11" x14ac:dyDescent="0.15"/>
    <row r="155" ht="11" x14ac:dyDescent="0.15"/>
    <row r="156" ht="11" x14ac:dyDescent="0.15"/>
    <row r="157" ht="11" x14ac:dyDescent="0.15"/>
    <row r="158" ht="11" x14ac:dyDescent="0.15"/>
    <row r="159" ht="11" x14ac:dyDescent="0.15"/>
    <row r="160" ht="11" x14ac:dyDescent="0.15"/>
    <row r="161" ht="11" x14ac:dyDescent="0.15"/>
    <row r="162" ht="11" x14ac:dyDescent="0.15"/>
    <row r="163" ht="11" x14ac:dyDescent="0.15"/>
    <row r="164" ht="11" x14ac:dyDescent="0.15"/>
    <row r="165" ht="11" x14ac:dyDescent="0.15"/>
    <row r="166" ht="11" x14ac:dyDescent="0.15"/>
    <row r="167" ht="11" x14ac:dyDescent="0.15"/>
    <row r="168" ht="11" x14ac:dyDescent="0.15"/>
    <row r="169" ht="11" x14ac:dyDescent="0.15"/>
    <row r="170" ht="11" x14ac:dyDescent="0.15"/>
    <row r="171" ht="11" x14ac:dyDescent="0.15"/>
    <row r="172" ht="11" x14ac:dyDescent="0.15"/>
    <row r="173" ht="11" x14ac:dyDescent="0.15"/>
    <row r="174" ht="11" x14ac:dyDescent="0.15"/>
    <row r="175" ht="11" x14ac:dyDescent="0.15"/>
    <row r="176" ht="11" x14ac:dyDescent="0.15"/>
    <row r="177" ht="11" x14ac:dyDescent="0.15"/>
    <row r="178" ht="11" x14ac:dyDescent="0.15"/>
    <row r="179" ht="11" x14ac:dyDescent="0.15"/>
    <row r="180" ht="11" x14ac:dyDescent="0.15"/>
    <row r="181" ht="11" x14ac:dyDescent="0.15"/>
    <row r="182" ht="11" x14ac:dyDescent="0.15"/>
    <row r="183" ht="11" x14ac:dyDescent="0.15"/>
    <row r="184" ht="11" x14ac:dyDescent="0.15"/>
    <row r="185" ht="11" x14ac:dyDescent="0.15"/>
    <row r="186" ht="11" x14ac:dyDescent="0.15"/>
    <row r="187" ht="11" x14ac:dyDescent="0.15"/>
    <row r="188" ht="11" x14ac:dyDescent="0.15"/>
    <row r="189" ht="11" x14ac:dyDescent="0.15"/>
    <row r="190" ht="11" x14ac:dyDescent="0.15"/>
    <row r="191" ht="11" x14ac:dyDescent="0.15"/>
    <row r="192" ht="11" x14ac:dyDescent="0.15"/>
    <row r="193" ht="11" x14ac:dyDescent="0.15"/>
    <row r="194" ht="11" x14ac:dyDescent="0.15"/>
    <row r="195" ht="11" x14ac:dyDescent="0.15"/>
    <row r="196" ht="11" x14ac:dyDescent="0.15"/>
    <row r="197" ht="11" x14ac:dyDescent="0.15"/>
    <row r="198" ht="11" x14ac:dyDescent="0.15"/>
    <row r="199" ht="11" x14ac:dyDescent="0.15"/>
    <row r="200" ht="11" x14ac:dyDescent="0.15"/>
    <row r="201" ht="11" x14ac:dyDescent="0.15"/>
    <row r="202" ht="11" x14ac:dyDescent="0.15"/>
    <row r="203" ht="11" x14ac:dyDescent="0.15"/>
    <row r="204" ht="11" x14ac:dyDescent="0.15"/>
    <row r="205" ht="11" x14ac:dyDescent="0.15"/>
    <row r="206" ht="11" x14ac:dyDescent="0.15"/>
    <row r="207" ht="11" x14ac:dyDescent="0.15"/>
    <row r="208" ht="11" x14ac:dyDescent="0.15"/>
    <row r="209" ht="11" x14ac:dyDescent="0.15"/>
    <row r="210" ht="11" x14ac:dyDescent="0.15"/>
    <row r="211" ht="11" x14ac:dyDescent="0.15"/>
    <row r="212" ht="11" x14ac:dyDescent="0.15"/>
    <row r="213" ht="11" x14ac:dyDescent="0.15"/>
    <row r="214" ht="11" x14ac:dyDescent="0.15"/>
    <row r="215" ht="11" x14ac:dyDescent="0.15"/>
    <row r="216" ht="11" x14ac:dyDescent="0.15"/>
    <row r="217" ht="11" x14ac:dyDescent="0.15"/>
    <row r="218" ht="11" x14ac:dyDescent="0.15"/>
    <row r="219" ht="11" x14ac:dyDescent="0.15"/>
    <row r="220" ht="11" x14ac:dyDescent="0.15"/>
    <row r="221" ht="11" x14ac:dyDescent="0.15"/>
    <row r="222" ht="11" x14ac:dyDescent="0.15"/>
    <row r="223" ht="11" x14ac:dyDescent="0.15"/>
    <row r="224" ht="11" x14ac:dyDescent="0.15"/>
    <row r="225" ht="11" x14ac:dyDescent="0.15"/>
    <row r="226" ht="11" x14ac:dyDescent="0.15"/>
    <row r="227" ht="11" x14ac:dyDescent="0.15"/>
    <row r="228" ht="11" x14ac:dyDescent="0.15"/>
    <row r="229" ht="11" x14ac:dyDescent="0.15"/>
    <row r="230" ht="11" x14ac:dyDescent="0.15"/>
    <row r="231" ht="11" x14ac:dyDescent="0.15"/>
    <row r="232" ht="11" x14ac:dyDescent="0.15"/>
    <row r="233" ht="11" x14ac:dyDescent="0.15"/>
    <row r="234" ht="11" x14ac:dyDescent="0.15"/>
    <row r="235" ht="11" x14ac:dyDescent="0.15"/>
    <row r="236" ht="11" x14ac:dyDescent="0.15"/>
    <row r="237" ht="11" x14ac:dyDescent="0.15"/>
    <row r="238" ht="11" x14ac:dyDescent="0.15"/>
    <row r="239" ht="11" x14ac:dyDescent="0.15"/>
    <row r="240" ht="11" x14ac:dyDescent="0.15"/>
    <row r="241" ht="11" x14ac:dyDescent="0.15"/>
    <row r="242" ht="11" x14ac:dyDescent="0.15"/>
    <row r="243" ht="11" x14ac:dyDescent="0.15"/>
    <row r="244" ht="11" x14ac:dyDescent="0.15"/>
    <row r="245" ht="11" x14ac:dyDescent="0.15"/>
    <row r="246" ht="11" x14ac:dyDescent="0.15"/>
    <row r="247" ht="11" x14ac:dyDescent="0.15"/>
    <row r="248" ht="11" x14ac:dyDescent="0.15"/>
    <row r="249" ht="11" x14ac:dyDescent="0.15"/>
    <row r="250" ht="11" x14ac:dyDescent="0.15"/>
    <row r="251" ht="11" x14ac:dyDescent="0.15"/>
    <row r="252" ht="11" x14ac:dyDescent="0.15"/>
    <row r="253" ht="11" x14ac:dyDescent="0.15"/>
    <row r="254" ht="11" x14ac:dyDescent="0.15"/>
    <row r="255" ht="11" x14ac:dyDescent="0.15"/>
    <row r="256" ht="11" x14ac:dyDescent="0.15"/>
    <row r="257" ht="11" x14ac:dyDescent="0.15"/>
    <row r="258" ht="11" x14ac:dyDescent="0.15"/>
    <row r="259" ht="11" x14ac:dyDescent="0.15"/>
    <row r="260" ht="11" x14ac:dyDescent="0.15"/>
    <row r="261" ht="11" x14ac:dyDescent="0.15"/>
    <row r="262" ht="11" x14ac:dyDescent="0.15"/>
    <row r="263" ht="11" x14ac:dyDescent="0.15"/>
    <row r="264" ht="11" x14ac:dyDescent="0.15"/>
    <row r="265" ht="11" x14ac:dyDescent="0.15"/>
    <row r="266" ht="11" x14ac:dyDescent="0.15"/>
    <row r="267" ht="11" x14ac:dyDescent="0.15"/>
    <row r="268" ht="11" x14ac:dyDescent="0.15"/>
    <row r="269" ht="11" x14ac:dyDescent="0.15"/>
    <row r="270" ht="11" x14ac:dyDescent="0.15"/>
    <row r="271" ht="11" x14ac:dyDescent="0.15"/>
    <row r="272" ht="11" x14ac:dyDescent="0.15"/>
    <row r="273" ht="11" x14ac:dyDescent="0.15"/>
    <row r="274" ht="11" x14ac:dyDescent="0.15"/>
    <row r="275" ht="11" x14ac:dyDescent="0.15"/>
    <row r="276" ht="11" x14ac:dyDescent="0.15"/>
    <row r="277" ht="11" x14ac:dyDescent="0.15"/>
    <row r="278" ht="11" x14ac:dyDescent="0.15"/>
    <row r="279" ht="11" x14ac:dyDescent="0.15"/>
    <row r="280" ht="11" x14ac:dyDescent="0.15"/>
    <row r="281" ht="11" x14ac:dyDescent="0.15"/>
    <row r="282" ht="11" x14ac:dyDescent="0.15"/>
    <row r="283" ht="11" x14ac:dyDescent="0.15"/>
    <row r="284" ht="11" x14ac:dyDescent="0.15"/>
    <row r="285" ht="11" x14ac:dyDescent="0.15"/>
    <row r="286" ht="11" x14ac:dyDescent="0.15"/>
    <row r="287" ht="11" x14ac:dyDescent="0.15"/>
    <row r="288" ht="11" x14ac:dyDescent="0.15"/>
    <row r="289" ht="11" x14ac:dyDescent="0.15"/>
    <row r="290" ht="11" x14ac:dyDescent="0.15"/>
    <row r="291" ht="11" x14ac:dyDescent="0.15"/>
    <row r="292" ht="11" x14ac:dyDescent="0.15"/>
    <row r="293" ht="11" x14ac:dyDescent="0.15"/>
    <row r="294" ht="11" x14ac:dyDescent="0.15"/>
    <row r="295" ht="11" x14ac:dyDescent="0.15"/>
    <row r="296" ht="11" x14ac:dyDescent="0.15"/>
    <row r="297" ht="11" x14ac:dyDescent="0.15"/>
    <row r="298" ht="11" x14ac:dyDescent="0.15"/>
    <row r="299" ht="11" x14ac:dyDescent="0.15"/>
    <row r="300" ht="11" x14ac:dyDescent="0.15"/>
    <row r="301" ht="11" x14ac:dyDescent="0.15"/>
    <row r="302" ht="11" x14ac:dyDescent="0.15"/>
    <row r="303" ht="11" x14ac:dyDescent="0.15"/>
    <row r="304" ht="11" x14ac:dyDescent="0.15"/>
    <row r="305" ht="11" x14ac:dyDescent="0.15"/>
    <row r="306" ht="11" x14ac:dyDescent="0.15"/>
    <row r="307" ht="11" x14ac:dyDescent="0.15"/>
    <row r="308" ht="11" x14ac:dyDescent="0.15"/>
    <row r="309" ht="11" x14ac:dyDescent="0.15"/>
    <row r="310" ht="11" x14ac:dyDescent="0.15"/>
    <row r="311" ht="11" x14ac:dyDescent="0.15"/>
    <row r="312" ht="11" x14ac:dyDescent="0.15"/>
    <row r="313" ht="11" x14ac:dyDescent="0.15"/>
    <row r="314" ht="11" x14ac:dyDescent="0.15"/>
    <row r="315" ht="11" x14ac:dyDescent="0.15"/>
    <row r="316" ht="11" x14ac:dyDescent="0.15"/>
    <row r="317" ht="11" x14ac:dyDescent="0.15"/>
    <row r="318" ht="11" x14ac:dyDescent="0.15"/>
    <row r="319" ht="11" x14ac:dyDescent="0.15"/>
    <row r="320" ht="11" x14ac:dyDescent="0.15"/>
    <row r="321" ht="11" x14ac:dyDescent="0.15"/>
    <row r="322" ht="11" x14ac:dyDescent="0.15"/>
    <row r="323" ht="11" x14ac:dyDescent="0.15"/>
    <row r="324" ht="11" x14ac:dyDescent="0.15"/>
    <row r="325" ht="11" x14ac:dyDescent="0.15"/>
    <row r="326" ht="11" x14ac:dyDescent="0.15"/>
    <row r="327" ht="11" x14ac:dyDescent="0.15"/>
    <row r="328" ht="11" x14ac:dyDescent="0.15"/>
    <row r="329" ht="11" x14ac:dyDescent="0.15"/>
    <row r="330" ht="11" x14ac:dyDescent="0.15"/>
    <row r="331" ht="11" x14ac:dyDescent="0.15"/>
    <row r="332" ht="11" x14ac:dyDescent="0.15"/>
    <row r="333" ht="11" x14ac:dyDescent="0.15"/>
    <row r="334" ht="11" x14ac:dyDescent="0.15"/>
    <row r="335" ht="11" x14ac:dyDescent="0.15"/>
    <row r="336" ht="11" x14ac:dyDescent="0.15"/>
    <row r="337" ht="11" x14ac:dyDescent="0.15"/>
    <row r="338" ht="11" x14ac:dyDescent="0.15"/>
    <row r="339" ht="11" x14ac:dyDescent="0.15"/>
    <row r="340" ht="11" x14ac:dyDescent="0.15"/>
    <row r="341" ht="11" x14ac:dyDescent="0.15"/>
    <row r="342" ht="11" x14ac:dyDescent="0.15"/>
    <row r="343" ht="11" x14ac:dyDescent="0.15"/>
    <row r="344" ht="11" x14ac:dyDescent="0.15"/>
    <row r="345" ht="11" x14ac:dyDescent="0.15"/>
    <row r="346" ht="11" x14ac:dyDescent="0.15"/>
    <row r="347" ht="11" x14ac:dyDescent="0.15"/>
    <row r="348" ht="11" x14ac:dyDescent="0.15"/>
    <row r="349" ht="11" x14ac:dyDescent="0.15"/>
    <row r="350" ht="11" x14ac:dyDescent="0.15"/>
    <row r="351" ht="11" x14ac:dyDescent="0.15"/>
    <row r="352" ht="11" x14ac:dyDescent="0.15"/>
    <row r="353" ht="11" x14ac:dyDescent="0.15"/>
    <row r="354" ht="11" x14ac:dyDescent="0.15"/>
    <row r="355" ht="11" x14ac:dyDescent="0.15"/>
    <row r="356" ht="11" x14ac:dyDescent="0.15"/>
    <row r="357" ht="11" x14ac:dyDescent="0.15"/>
    <row r="358" ht="11" x14ac:dyDescent="0.15"/>
    <row r="359" ht="11" x14ac:dyDescent="0.15"/>
    <row r="360" ht="11" x14ac:dyDescent="0.15"/>
    <row r="361" ht="11" x14ac:dyDescent="0.15"/>
    <row r="362" ht="11" x14ac:dyDescent="0.15"/>
    <row r="363" ht="11" x14ac:dyDescent="0.15"/>
    <row r="364" ht="11" x14ac:dyDescent="0.15"/>
    <row r="365" ht="11" x14ac:dyDescent="0.15"/>
    <row r="366" ht="11" x14ac:dyDescent="0.15"/>
    <row r="367" ht="11" x14ac:dyDescent="0.15"/>
    <row r="368" ht="11" x14ac:dyDescent="0.15"/>
    <row r="369" ht="11" x14ac:dyDescent="0.15"/>
    <row r="370" ht="11" x14ac:dyDescent="0.15"/>
    <row r="371" ht="11" x14ac:dyDescent="0.15"/>
    <row r="372" ht="11" x14ac:dyDescent="0.15"/>
    <row r="373" ht="11" x14ac:dyDescent="0.15"/>
    <row r="374" ht="11" x14ac:dyDescent="0.15"/>
    <row r="375" ht="11" x14ac:dyDescent="0.15"/>
    <row r="376" ht="11" x14ac:dyDescent="0.15"/>
    <row r="377" ht="11" x14ac:dyDescent="0.15"/>
    <row r="378" ht="11" x14ac:dyDescent="0.15"/>
    <row r="379" ht="11" x14ac:dyDescent="0.15"/>
    <row r="380" ht="11" x14ac:dyDescent="0.15"/>
    <row r="381" ht="11" x14ac:dyDescent="0.15"/>
    <row r="382" ht="11" x14ac:dyDescent="0.15"/>
    <row r="383" ht="11" x14ac:dyDescent="0.15"/>
    <row r="384" ht="11" x14ac:dyDescent="0.15"/>
    <row r="385" ht="11" x14ac:dyDescent="0.15"/>
    <row r="386" ht="11" x14ac:dyDescent="0.15"/>
    <row r="387" ht="11" x14ac:dyDescent="0.15"/>
    <row r="388" ht="11" x14ac:dyDescent="0.15"/>
    <row r="389" ht="11" x14ac:dyDescent="0.15"/>
    <row r="390" ht="11" x14ac:dyDescent="0.15"/>
    <row r="391" ht="11" x14ac:dyDescent="0.15"/>
    <row r="392" ht="11" x14ac:dyDescent="0.15"/>
    <row r="393" ht="11" x14ac:dyDescent="0.15"/>
    <row r="394" ht="11" x14ac:dyDescent="0.15"/>
    <row r="395" ht="11" x14ac:dyDescent="0.15"/>
    <row r="396" ht="11" x14ac:dyDescent="0.15"/>
    <row r="397" ht="11" x14ac:dyDescent="0.15"/>
    <row r="398" ht="11" x14ac:dyDescent="0.15"/>
    <row r="399" ht="11" x14ac:dyDescent="0.15"/>
    <row r="400" ht="11" x14ac:dyDescent="0.15"/>
    <row r="401" ht="11" x14ac:dyDescent="0.15"/>
    <row r="402" ht="11" x14ac:dyDescent="0.15"/>
    <row r="403" ht="11" x14ac:dyDescent="0.15"/>
    <row r="404" ht="11" x14ac:dyDescent="0.15"/>
    <row r="405" ht="11" x14ac:dyDescent="0.15"/>
    <row r="406" ht="11" x14ac:dyDescent="0.15"/>
    <row r="407" ht="11" x14ac:dyDescent="0.15"/>
    <row r="408" ht="11" x14ac:dyDescent="0.15"/>
    <row r="409" ht="11" x14ac:dyDescent="0.15"/>
    <row r="410" ht="11" x14ac:dyDescent="0.15"/>
    <row r="411" ht="11" x14ac:dyDescent="0.15"/>
    <row r="412" ht="11" x14ac:dyDescent="0.15"/>
    <row r="413" ht="11" x14ac:dyDescent="0.15"/>
    <row r="414" ht="11" x14ac:dyDescent="0.15"/>
    <row r="415" ht="11" x14ac:dyDescent="0.15"/>
    <row r="416" ht="11" x14ac:dyDescent="0.15"/>
    <row r="417" ht="11" x14ac:dyDescent="0.15"/>
    <row r="418" ht="11" x14ac:dyDescent="0.15"/>
    <row r="419" ht="11" x14ac:dyDescent="0.15"/>
    <row r="420" ht="11" x14ac:dyDescent="0.15"/>
    <row r="421" ht="11" x14ac:dyDescent="0.15"/>
    <row r="422" ht="11" x14ac:dyDescent="0.15"/>
    <row r="423" ht="11" x14ac:dyDescent="0.15"/>
    <row r="424" ht="11" x14ac:dyDescent="0.15"/>
    <row r="425" ht="11" x14ac:dyDescent="0.15"/>
    <row r="426" ht="11" x14ac:dyDescent="0.15"/>
    <row r="427" ht="11" x14ac:dyDescent="0.15"/>
    <row r="428" ht="11" x14ac:dyDescent="0.15"/>
    <row r="429" ht="11" x14ac:dyDescent="0.15"/>
    <row r="430" ht="11" x14ac:dyDescent="0.15"/>
    <row r="431" ht="11" x14ac:dyDescent="0.15"/>
    <row r="432" ht="11" x14ac:dyDescent="0.15"/>
    <row r="433" ht="11" x14ac:dyDescent="0.15"/>
    <row r="434" ht="11" x14ac:dyDescent="0.15"/>
    <row r="435" ht="11" x14ac:dyDescent="0.15"/>
    <row r="436" ht="11" x14ac:dyDescent="0.15"/>
    <row r="437" ht="11" x14ac:dyDescent="0.15"/>
    <row r="438" ht="11" x14ac:dyDescent="0.15"/>
    <row r="439" ht="11" x14ac:dyDescent="0.15"/>
    <row r="440" ht="11" x14ac:dyDescent="0.15"/>
    <row r="441" ht="11" x14ac:dyDescent="0.15"/>
    <row r="442" ht="11" x14ac:dyDescent="0.15"/>
    <row r="443" ht="11" x14ac:dyDescent="0.15"/>
    <row r="444" ht="11" x14ac:dyDescent="0.15"/>
    <row r="445" ht="11" x14ac:dyDescent="0.15"/>
    <row r="446" ht="11" x14ac:dyDescent="0.15"/>
    <row r="447" ht="11" x14ac:dyDescent="0.15"/>
    <row r="448" ht="11" x14ac:dyDescent="0.15"/>
    <row r="449" ht="11" x14ac:dyDescent="0.15"/>
    <row r="450" ht="11" x14ac:dyDescent="0.15"/>
    <row r="451" ht="11" x14ac:dyDescent="0.15"/>
    <row r="452" ht="11" x14ac:dyDescent="0.15"/>
    <row r="453" ht="11" x14ac:dyDescent="0.15"/>
    <row r="454" ht="11" x14ac:dyDescent="0.15"/>
    <row r="455" ht="11" x14ac:dyDescent="0.15"/>
    <row r="456" ht="11" x14ac:dyDescent="0.15"/>
    <row r="457" ht="11" x14ac:dyDescent="0.15"/>
    <row r="458" ht="11" x14ac:dyDescent="0.15"/>
    <row r="459" ht="11" x14ac:dyDescent="0.15"/>
    <row r="460" ht="11" x14ac:dyDescent="0.15"/>
    <row r="461" ht="11" x14ac:dyDescent="0.15"/>
    <row r="462" ht="11" x14ac:dyDescent="0.15"/>
    <row r="463" ht="11" x14ac:dyDescent="0.15"/>
    <row r="464" ht="11" x14ac:dyDescent="0.15"/>
    <row r="465" ht="11" x14ac:dyDescent="0.15"/>
    <row r="466" ht="11" x14ac:dyDescent="0.15"/>
    <row r="467" ht="11" x14ac:dyDescent="0.15"/>
    <row r="468" ht="11" x14ac:dyDescent="0.15"/>
    <row r="469" ht="11" x14ac:dyDescent="0.15"/>
    <row r="470" ht="11" x14ac:dyDescent="0.15"/>
    <row r="471" ht="11" x14ac:dyDescent="0.15"/>
    <row r="472" ht="11" x14ac:dyDescent="0.15"/>
    <row r="473" ht="11" x14ac:dyDescent="0.15"/>
    <row r="474" ht="11" x14ac:dyDescent="0.15"/>
    <row r="475" ht="11" x14ac:dyDescent="0.15"/>
    <row r="476" ht="11" x14ac:dyDescent="0.15"/>
    <row r="477" ht="11" x14ac:dyDescent="0.15"/>
    <row r="478" ht="11" x14ac:dyDescent="0.15"/>
    <row r="479" ht="11" x14ac:dyDescent="0.15"/>
    <row r="480" ht="11" x14ac:dyDescent="0.15"/>
    <row r="481" ht="11" x14ac:dyDescent="0.15"/>
    <row r="482" ht="11" x14ac:dyDescent="0.15"/>
    <row r="483" ht="11" x14ac:dyDescent="0.15"/>
    <row r="484" ht="11" x14ac:dyDescent="0.15"/>
    <row r="485" ht="11" x14ac:dyDescent="0.15"/>
    <row r="486" ht="11" x14ac:dyDescent="0.15"/>
    <row r="487" ht="11" x14ac:dyDescent="0.15"/>
    <row r="488" ht="11" x14ac:dyDescent="0.15"/>
    <row r="489" ht="11" x14ac:dyDescent="0.15"/>
    <row r="490" ht="11" x14ac:dyDescent="0.15"/>
    <row r="491" ht="11" x14ac:dyDescent="0.15"/>
    <row r="492" ht="11" x14ac:dyDescent="0.15"/>
    <row r="493" ht="11" x14ac:dyDescent="0.15"/>
    <row r="494" ht="11" x14ac:dyDescent="0.15"/>
    <row r="495" ht="11" x14ac:dyDescent="0.15"/>
    <row r="496" ht="11" x14ac:dyDescent="0.15"/>
    <row r="497" ht="11" x14ac:dyDescent="0.15"/>
    <row r="498" ht="11" x14ac:dyDescent="0.15"/>
    <row r="499" ht="11" x14ac:dyDescent="0.15"/>
    <row r="500" ht="11" x14ac:dyDescent="0.15"/>
    <row r="501" ht="11" x14ac:dyDescent="0.15"/>
    <row r="502" ht="11" x14ac:dyDescent="0.15"/>
    <row r="503" ht="11" x14ac:dyDescent="0.15"/>
    <row r="504" ht="11" x14ac:dyDescent="0.15"/>
    <row r="505" ht="11" x14ac:dyDescent="0.15"/>
    <row r="506" ht="11" x14ac:dyDescent="0.15"/>
    <row r="507" ht="11" x14ac:dyDescent="0.15"/>
    <row r="508" ht="11" x14ac:dyDescent="0.15"/>
    <row r="509" ht="11" x14ac:dyDescent="0.15"/>
    <row r="510" ht="11" x14ac:dyDescent="0.15"/>
    <row r="511" ht="11" x14ac:dyDescent="0.15"/>
    <row r="512" ht="11" x14ac:dyDescent="0.15"/>
    <row r="513" ht="11" x14ac:dyDescent="0.15"/>
    <row r="514" ht="11" x14ac:dyDescent="0.15"/>
    <row r="515" ht="11" x14ac:dyDescent="0.15"/>
    <row r="516" ht="11" x14ac:dyDescent="0.15"/>
    <row r="517" ht="11" x14ac:dyDescent="0.15"/>
    <row r="518" ht="11" x14ac:dyDescent="0.15"/>
    <row r="519" ht="11" x14ac:dyDescent="0.15"/>
    <row r="520" ht="11" x14ac:dyDescent="0.15"/>
    <row r="521" ht="11" x14ac:dyDescent="0.15"/>
    <row r="522" ht="11" x14ac:dyDescent="0.15"/>
    <row r="523" ht="11" x14ac:dyDescent="0.15"/>
    <row r="524" ht="11" x14ac:dyDescent="0.15"/>
    <row r="525" ht="11" x14ac:dyDescent="0.15"/>
    <row r="526" ht="11" x14ac:dyDescent="0.15"/>
    <row r="527" ht="11" x14ac:dyDescent="0.15"/>
    <row r="528" ht="11" x14ac:dyDescent="0.15"/>
    <row r="529" ht="11" x14ac:dyDescent="0.15"/>
    <row r="530" ht="11" x14ac:dyDescent="0.15"/>
    <row r="531" ht="11" x14ac:dyDescent="0.15"/>
    <row r="532" ht="11" x14ac:dyDescent="0.15"/>
    <row r="533" ht="11" x14ac:dyDescent="0.15"/>
    <row r="534" ht="11" x14ac:dyDescent="0.15"/>
    <row r="535" ht="11" x14ac:dyDescent="0.15"/>
    <row r="536" ht="11" x14ac:dyDescent="0.15"/>
    <row r="537" ht="11" x14ac:dyDescent="0.15"/>
    <row r="538" ht="11" x14ac:dyDescent="0.15"/>
    <row r="539" ht="11" x14ac:dyDescent="0.15"/>
    <row r="540" ht="11" x14ac:dyDescent="0.15"/>
    <row r="541" ht="11" x14ac:dyDescent="0.15"/>
    <row r="542" ht="11" x14ac:dyDescent="0.15"/>
    <row r="543" ht="11" x14ac:dyDescent="0.15"/>
    <row r="544" ht="11" x14ac:dyDescent="0.15"/>
    <row r="545" ht="11" x14ac:dyDescent="0.15"/>
    <row r="546" ht="11" x14ac:dyDescent="0.15"/>
    <row r="547" ht="11" x14ac:dyDescent="0.15"/>
    <row r="548" ht="11" x14ac:dyDescent="0.15"/>
    <row r="549" ht="11" x14ac:dyDescent="0.15"/>
    <row r="550" ht="11" x14ac:dyDescent="0.15"/>
    <row r="551" ht="11" x14ac:dyDescent="0.15"/>
    <row r="552" ht="11" x14ac:dyDescent="0.15"/>
    <row r="553" ht="11" x14ac:dyDescent="0.15"/>
    <row r="554" ht="11" x14ac:dyDescent="0.15"/>
    <row r="555" ht="11" x14ac:dyDescent="0.15"/>
    <row r="556" ht="11" x14ac:dyDescent="0.15"/>
    <row r="557" ht="11" x14ac:dyDescent="0.15"/>
    <row r="558" ht="11" x14ac:dyDescent="0.15"/>
    <row r="559" ht="11" x14ac:dyDescent="0.15"/>
    <row r="560" ht="11" x14ac:dyDescent="0.15"/>
    <row r="561" ht="11" x14ac:dyDescent="0.15"/>
    <row r="562" ht="11" x14ac:dyDescent="0.15"/>
    <row r="563" ht="11" x14ac:dyDescent="0.15"/>
    <row r="564" ht="11" x14ac:dyDescent="0.15"/>
    <row r="565" ht="11" x14ac:dyDescent="0.15"/>
    <row r="566" ht="11" x14ac:dyDescent="0.15"/>
    <row r="567" ht="11" x14ac:dyDescent="0.15"/>
    <row r="568" ht="11" x14ac:dyDescent="0.15"/>
    <row r="569" ht="11" x14ac:dyDescent="0.15"/>
    <row r="570" ht="11" x14ac:dyDescent="0.15"/>
    <row r="571" ht="11" x14ac:dyDescent="0.15"/>
    <row r="572" ht="11" x14ac:dyDescent="0.15"/>
    <row r="573" ht="11" x14ac:dyDescent="0.15"/>
    <row r="574" ht="11" x14ac:dyDescent="0.15"/>
    <row r="575" ht="11" x14ac:dyDescent="0.15"/>
    <row r="576" ht="11" x14ac:dyDescent="0.15"/>
    <row r="577" ht="11" x14ac:dyDescent="0.15"/>
    <row r="578" ht="11" x14ac:dyDescent="0.15"/>
    <row r="579" ht="11" x14ac:dyDescent="0.15"/>
    <row r="580" ht="11" x14ac:dyDescent="0.15"/>
    <row r="581" ht="11" x14ac:dyDescent="0.15"/>
    <row r="582" ht="11" x14ac:dyDescent="0.15"/>
    <row r="583" ht="11" x14ac:dyDescent="0.15"/>
    <row r="584" ht="11" x14ac:dyDescent="0.15"/>
    <row r="585" ht="11" x14ac:dyDescent="0.15"/>
    <row r="586" ht="11" x14ac:dyDescent="0.15"/>
    <row r="587" ht="11" x14ac:dyDescent="0.15"/>
    <row r="588" ht="11" x14ac:dyDescent="0.15"/>
    <row r="589" ht="11" x14ac:dyDescent="0.15"/>
    <row r="590" ht="11" x14ac:dyDescent="0.15"/>
    <row r="591" ht="11" x14ac:dyDescent="0.15"/>
    <row r="592" ht="11" x14ac:dyDescent="0.15"/>
    <row r="593" ht="11" x14ac:dyDescent="0.15"/>
    <row r="594" ht="11" x14ac:dyDescent="0.15"/>
    <row r="595" ht="11" x14ac:dyDescent="0.15"/>
    <row r="596" ht="11" x14ac:dyDescent="0.15"/>
    <row r="597" ht="11" x14ac:dyDescent="0.15"/>
    <row r="598" ht="11" x14ac:dyDescent="0.15"/>
    <row r="599" ht="11" x14ac:dyDescent="0.15"/>
    <row r="600" ht="11" x14ac:dyDescent="0.15"/>
    <row r="601" ht="11" x14ac:dyDescent="0.15"/>
    <row r="602" ht="11" x14ac:dyDescent="0.15"/>
    <row r="603" ht="11" x14ac:dyDescent="0.15"/>
    <row r="604" ht="11" x14ac:dyDescent="0.15"/>
    <row r="605" ht="11" x14ac:dyDescent="0.15"/>
    <row r="606" ht="11" x14ac:dyDescent="0.15"/>
    <row r="607" ht="11" x14ac:dyDescent="0.15"/>
    <row r="608" ht="11" x14ac:dyDescent="0.15"/>
    <row r="609" ht="11" x14ac:dyDescent="0.15"/>
    <row r="610" ht="11" x14ac:dyDescent="0.15"/>
    <row r="611" ht="11" x14ac:dyDescent="0.15"/>
    <row r="612" ht="11" x14ac:dyDescent="0.15"/>
    <row r="613" ht="11" x14ac:dyDescent="0.15"/>
    <row r="614" ht="11" x14ac:dyDescent="0.15"/>
    <row r="615" ht="11" x14ac:dyDescent="0.15"/>
    <row r="616" ht="11" x14ac:dyDescent="0.15"/>
    <row r="617" ht="11" x14ac:dyDescent="0.15"/>
    <row r="618" ht="11" x14ac:dyDescent="0.15"/>
    <row r="619" ht="11" x14ac:dyDescent="0.15"/>
    <row r="620" ht="11" x14ac:dyDescent="0.15"/>
    <row r="621" ht="11" x14ac:dyDescent="0.15"/>
    <row r="622" ht="11" x14ac:dyDescent="0.15"/>
    <row r="623" ht="11" x14ac:dyDescent="0.15"/>
    <row r="624" ht="11" x14ac:dyDescent="0.15"/>
    <row r="625" ht="11" x14ac:dyDescent="0.15"/>
    <row r="626" ht="11" x14ac:dyDescent="0.15"/>
    <row r="627" ht="11" x14ac:dyDescent="0.15"/>
    <row r="628" ht="11" x14ac:dyDescent="0.15"/>
    <row r="629" ht="11" x14ac:dyDescent="0.15"/>
    <row r="630" ht="11" x14ac:dyDescent="0.15"/>
    <row r="631" ht="11" x14ac:dyDescent="0.15"/>
    <row r="632" ht="11" x14ac:dyDescent="0.15"/>
    <row r="633" ht="11" x14ac:dyDescent="0.15"/>
    <row r="634" ht="11" x14ac:dyDescent="0.15"/>
    <row r="635" ht="11" x14ac:dyDescent="0.15"/>
    <row r="636" ht="11" x14ac:dyDescent="0.15"/>
    <row r="637" ht="11" x14ac:dyDescent="0.15"/>
    <row r="638" ht="11" x14ac:dyDescent="0.15"/>
    <row r="639" ht="11" x14ac:dyDescent="0.15"/>
    <row r="640" ht="11" x14ac:dyDescent="0.15"/>
    <row r="641" ht="11" x14ac:dyDescent="0.15"/>
    <row r="642" ht="11" x14ac:dyDescent="0.15"/>
    <row r="643" ht="11" x14ac:dyDescent="0.15"/>
    <row r="644" ht="11" x14ac:dyDescent="0.15"/>
    <row r="645" ht="11" x14ac:dyDescent="0.15"/>
    <row r="646" ht="11" x14ac:dyDescent="0.15"/>
    <row r="647" ht="11" x14ac:dyDescent="0.15"/>
    <row r="648" ht="11" x14ac:dyDescent="0.15"/>
    <row r="649" ht="11" x14ac:dyDescent="0.15"/>
    <row r="650" ht="11" x14ac:dyDescent="0.15"/>
    <row r="651" ht="11" x14ac:dyDescent="0.15"/>
    <row r="652" ht="11" x14ac:dyDescent="0.15"/>
    <row r="653" ht="11" x14ac:dyDescent="0.15"/>
    <row r="654" ht="11" x14ac:dyDescent="0.15"/>
    <row r="655" ht="11" x14ac:dyDescent="0.15"/>
    <row r="656" ht="11" x14ac:dyDescent="0.15"/>
    <row r="657" ht="11" x14ac:dyDescent="0.15"/>
    <row r="658" ht="11" x14ac:dyDescent="0.15"/>
    <row r="659" ht="11" x14ac:dyDescent="0.15"/>
    <row r="660" ht="11" x14ac:dyDescent="0.15"/>
    <row r="661" ht="11" x14ac:dyDescent="0.15"/>
    <row r="662" ht="11" x14ac:dyDescent="0.15"/>
    <row r="663" ht="11" x14ac:dyDescent="0.15"/>
    <row r="664" ht="11" x14ac:dyDescent="0.15"/>
    <row r="665" ht="11" x14ac:dyDescent="0.15"/>
    <row r="666" ht="11" x14ac:dyDescent="0.15"/>
    <row r="667" ht="11" x14ac:dyDescent="0.15"/>
    <row r="668" ht="11" x14ac:dyDescent="0.15"/>
    <row r="669" ht="11" x14ac:dyDescent="0.15"/>
    <row r="670" ht="11" x14ac:dyDescent="0.15"/>
    <row r="671" ht="11" x14ac:dyDescent="0.15"/>
    <row r="672" ht="11" x14ac:dyDescent="0.15"/>
    <row r="673" ht="11" x14ac:dyDescent="0.15"/>
    <row r="674" ht="11" x14ac:dyDescent="0.15"/>
    <row r="675" ht="11" x14ac:dyDescent="0.15"/>
    <row r="676" ht="11" x14ac:dyDescent="0.15"/>
    <row r="677" ht="11" x14ac:dyDescent="0.15"/>
    <row r="678" ht="11" x14ac:dyDescent="0.15"/>
    <row r="679" ht="11" x14ac:dyDescent="0.15"/>
    <row r="680" ht="11" x14ac:dyDescent="0.15"/>
    <row r="681" ht="11" x14ac:dyDescent="0.15"/>
    <row r="682" ht="11" x14ac:dyDescent="0.15"/>
    <row r="683" ht="11" x14ac:dyDescent="0.15"/>
    <row r="684" ht="11" x14ac:dyDescent="0.15"/>
    <row r="685" ht="11" x14ac:dyDescent="0.15"/>
    <row r="686" ht="11" x14ac:dyDescent="0.15"/>
    <row r="687" ht="11" x14ac:dyDescent="0.15"/>
    <row r="688" ht="11" x14ac:dyDescent="0.15"/>
    <row r="689" ht="11" x14ac:dyDescent="0.15"/>
    <row r="690" ht="11" x14ac:dyDescent="0.15"/>
    <row r="691" ht="11" x14ac:dyDescent="0.15"/>
    <row r="692" ht="11" x14ac:dyDescent="0.15"/>
    <row r="693" ht="11" x14ac:dyDescent="0.15"/>
    <row r="694" ht="11" x14ac:dyDescent="0.15"/>
    <row r="695" ht="11" x14ac:dyDescent="0.15"/>
    <row r="696" ht="11" x14ac:dyDescent="0.15"/>
    <row r="697" ht="11" x14ac:dyDescent="0.15"/>
    <row r="698" ht="11" x14ac:dyDescent="0.15"/>
    <row r="699" ht="11" x14ac:dyDescent="0.15"/>
    <row r="700" ht="11" x14ac:dyDescent="0.15"/>
    <row r="701" ht="11" x14ac:dyDescent="0.15"/>
    <row r="702" ht="11" x14ac:dyDescent="0.15"/>
    <row r="703" ht="11" x14ac:dyDescent="0.15"/>
    <row r="704" ht="11" x14ac:dyDescent="0.15"/>
    <row r="705" ht="11" x14ac:dyDescent="0.15"/>
    <row r="706" ht="11" x14ac:dyDescent="0.15"/>
    <row r="707" ht="11" x14ac:dyDescent="0.15"/>
    <row r="708" ht="11" x14ac:dyDescent="0.15"/>
    <row r="709" ht="11" x14ac:dyDescent="0.15"/>
    <row r="710" ht="11" x14ac:dyDescent="0.15"/>
    <row r="711" ht="11" x14ac:dyDescent="0.15"/>
    <row r="712" ht="11" x14ac:dyDescent="0.15"/>
    <row r="713" ht="11" x14ac:dyDescent="0.15"/>
    <row r="714" ht="11" x14ac:dyDescent="0.15"/>
    <row r="715" ht="11" x14ac:dyDescent="0.15"/>
    <row r="716" ht="11" x14ac:dyDescent="0.15"/>
    <row r="717" ht="11" x14ac:dyDescent="0.15"/>
    <row r="718" ht="11" x14ac:dyDescent="0.15"/>
    <row r="719" ht="11" x14ac:dyDescent="0.15"/>
    <row r="720" ht="11" x14ac:dyDescent="0.15"/>
    <row r="721" ht="11" x14ac:dyDescent="0.15"/>
    <row r="722" ht="11" x14ac:dyDescent="0.15"/>
    <row r="723" ht="11" x14ac:dyDescent="0.15"/>
    <row r="724" ht="11" x14ac:dyDescent="0.15"/>
    <row r="725" ht="11" x14ac:dyDescent="0.15"/>
    <row r="726" ht="11" x14ac:dyDescent="0.15"/>
    <row r="727" ht="11" x14ac:dyDescent="0.15"/>
    <row r="728" ht="11" x14ac:dyDescent="0.15"/>
    <row r="729" ht="11" x14ac:dyDescent="0.15"/>
    <row r="730" ht="11" x14ac:dyDescent="0.15"/>
    <row r="731" ht="11" x14ac:dyDescent="0.15"/>
    <row r="732" ht="11" x14ac:dyDescent="0.15"/>
    <row r="733" ht="11" x14ac:dyDescent="0.15"/>
    <row r="734" ht="11" x14ac:dyDescent="0.15"/>
    <row r="735" ht="11" x14ac:dyDescent="0.15"/>
    <row r="736" ht="11" x14ac:dyDescent="0.15"/>
    <row r="737" ht="11" x14ac:dyDescent="0.15"/>
    <row r="738" ht="11" x14ac:dyDescent="0.15"/>
    <row r="739" ht="11" x14ac:dyDescent="0.15"/>
    <row r="740" ht="11" x14ac:dyDescent="0.15"/>
    <row r="741" ht="11" x14ac:dyDescent="0.15"/>
    <row r="742" ht="11" x14ac:dyDescent="0.15"/>
    <row r="743" ht="11" x14ac:dyDescent="0.15"/>
    <row r="744" ht="11" x14ac:dyDescent="0.15"/>
    <row r="745" ht="11" x14ac:dyDescent="0.15"/>
    <row r="746" ht="11" x14ac:dyDescent="0.15"/>
    <row r="747" ht="11" x14ac:dyDescent="0.15"/>
    <row r="748" ht="11" x14ac:dyDescent="0.15"/>
    <row r="749" ht="11" x14ac:dyDescent="0.15"/>
    <row r="750" ht="11" x14ac:dyDescent="0.15"/>
    <row r="751" ht="11" x14ac:dyDescent="0.15"/>
    <row r="752" ht="11" x14ac:dyDescent="0.15"/>
    <row r="753" ht="11" x14ac:dyDescent="0.15"/>
    <row r="754" ht="11" x14ac:dyDescent="0.15"/>
    <row r="755" ht="11" x14ac:dyDescent="0.15"/>
    <row r="756" ht="11" x14ac:dyDescent="0.15"/>
    <row r="757" ht="11" x14ac:dyDescent="0.15"/>
    <row r="758" ht="11" x14ac:dyDescent="0.15"/>
    <row r="759" ht="11" x14ac:dyDescent="0.15"/>
    <row r="760" ht="11" x14ac:dyDescent="0.15"/>
    <row r="761" ht="11" x14ac:dyDescent="0.15"/>
    <row r="762" ht="11" x14ac:dyDescent="0.15"/>
    <row r="763" ht="11" x14ac:dyDescent="0.15"/>
    <row r="764" ht="11" x14ac:dyDescent="0.15"/>
    <row r="765" ht="11" x14ac:dyDescent="0.15"/>
    <row r="766" ht="11" x14ac:dyDescent="0.15"/>
    <row r="767" ht="11" x14ac:dyDescent="0.15"/>
    <row r="768" ht="11" x14ac:dyDescent="0.15"/>
    <row r="769" ht="11" x14ac:dyDescent="0.15"/>
    <row r="770" ht="11" x14ac:dyDescent="0.15"/>
    <row r="771" ht="11" x14ac:dyDescent="0.15"/>
    <row r="772" ht="11" x14ac:dyDescent="0.15"/>
    <row r="773" ht="11" x14ac:dyDescent="0.15"/>
    <row r="774" ht="11" x14ac:dyDescent="0.15"/>
    <row r="775" ht="11" x14ac:dyDescent="0.15"/>
    <row r="776" ht="11" x14ac:dyDescent="0.15"/>
    <row r="777" ht="11" x14ac:dyDescent="0.15"/>
    <row r="778" ht="11" x14ac:dyDescent="0.15"/>
    <row r="779" ht="11" x14ac:dyDescent="0.15"/>
    <row r="780" ht="11" x14ac:dyDescent="0.15"/>
    <row r="781" ht="11" x14ac:dyDescent="0.15"/>
    <row r="782" ht="11" x14ac:dyDescent="0.15"/>
    <row r="783" ht="11" x14ac:dyDescent="0.15"/>
    <row r="784" ht="11" x14ac:dyDescent="0.15"/>
    <row r="785" ht="11" x14ac:dyDescent="0.15"/>
    <row r="786" ht="11" x14ac:dyDescent="0.15"/>
    <row r="787" ht="11" x14ac:dyDescent="0.15"/>
    <row r="788" ht="11" x14ac:dyDescent="0.15"/>
    <row r="789" ht="11" x14ac:dyDescent="0.15"/>
    <row r="790" ht="11" x14ac:dyDescent="0.15"/>
    <row r="791" ht="11" x14ac:dyDescent="0.15"/>
    <row r="792" ht="11" x14ac:dyDescent="0.15"/>
    <row r="793" ht="11" x14ac:dyDescent="0.15"/>
    <row r="794" ht="11" x14ac:dyDescent="0.15"/>
    <row r="795" ht="11" x14ac:dyDescent="0.15"/>
    <row r="796" ht="11" x14ac:dyDescent="0.15"/>
    <row r="797" ht="11" x14ac:dyDescent="0.15"/>
    <row r="798" ht="11" x14ac:dyDescent="0.15"/>
    <row r="799" ht="11" x14ac:dyDescent="0.15"/>
    <row r="800" ht="11" x14ac:dyDescent="0.15"/>
    <row r="801" ht="11" x14ac:dyDescent="0.15"/>
    <row r="802" ht="11" x14ac:dyDescent="0.15"/>
    <row r="803" ht="11" x14ac:dyDescent="0.15"/>
    <row r="804" ht="11" x14ac:dyDescent="0.15"/>
    <row r="805" ht="11" x14ac:dyDescent="0.15"/>
    <row r="806" ht="11" x14ac:dyDescent="0.15"/>
    <row r="807" ht="11" x14ac:dyDescent="0.15"/>
    <row r="808" ht="11" x14ac:dyDescent="0.15"/>
    <row r="809" ht="11" x14ac:dyDescent="0.15"/>
    <row r="810" ht="11" x14ac:dyDescent="0.15"/>
    <row r="811" ht="11" x14ac:dyDescent="0.15"/>
    <row r="812" ht="11" x14ac:dyDescent="0.15"/>
    <row r="813" ht="11" x14ac:dyDescent="0.15"/>
    <row r="814" ht="11" x14ac:dyDescent="0.15"/>
    <row r="815" ht="11" x14ac:dyDescent="0.15"/>
    <row r="816" ht="11" x14ac:dyDescent="0.15"/>
    <row r="817" ht="11" x14ac:dyDescent="0.15"/>
    <row r="818" ht="11" x14ac:dyDescent="0.15"/>
    <row r="819" ht="11" x14ac:dyDescent="0.15"/>
    <row r="820" ht="11" x14ac:dyDescent="0.15"/>
    <row r="821" ht="11" x14ac:dyDescent="0.15"/>
    <row r="822" ht="11" x14ac:dyDescent="0.15"/>
    <row r="823" ht="11" x14ac:dyDescent="0.15"/>
    <row r="824" ht="11" x14ac:dyDescent="0.15"/>
    <row r="825" ht="11" x14ac:dyDescent="0.15"/>
    <row r="826" ht="11" x14ac:dyDescent="0.15"/>
    <row r="827" ht="11" x14ac:dyDescent="0.15"/>
    <row r="828" ht="11" x14ac:dyDescent="0.15"/>
    <row r="829" ht="11" x14ac:dyDescent="0.15"/>
    <row r="830" ht="11" x14ac:dyDescent="0.15"/>
    <row r="831" ht="11" x14ac:dyDescent="0.15"/>
    <row r="832" ht="11" x14ac:dyDescent="0.15"/>
    <row r="833" ht="11" x14ac:dyDescent="0.15"/>
    <row r="834" ht="11" x14ac:dyDescent="0.15"/>
    <row r="835" ht="11" x14ac:dyDescent="0.15"/>
    <row r="836" ht="11" x14ac:dyDescent="0.15"/>
    <row r="837" ht="11" x14ac:dyDescent="0.15"/>
    <row r="838" ht="11" x14ac:dyDescent="0.15"/>
    <row r="839" ht="11" x14ac:dyDescent="0.15"/>
    <row r="840" ht="11" x14ac:dyDescent="0.15"/>
    <row r="841" ht="11" x14ac:dyDescent="0.15"/>
    <row r="842" ht="11" x14ac:dyDescent="0.15"/>
    <row r="843" ht="11" x14ac:dyDescent="0.15"/>
    <row r="844" ht="11" x14ac:dyDescent="0.15"/>
    <row r="845" ht="11" x14ac:dyDescent="0.15"/>
    <row r="846" ht="11" x14ac:dyDescent="0.15"/>
    <row r="847" ht="11" x14ac:dyDescent="0.15"/>
    <row r="848" ht="11" x14ac:dyDescent="0.15"/>
    <row r="849" ht="11" x14ac:dyDescent="0.15"/>
    <row r="850" ht="11" x14ac:dyDescent="0.15"/>
    <row r="851" ht="11" x14ac:dyDescent="0.15"/>
    <row r="852" ht="11" x14ac:dyDescent="0.15"/>
    <row r="853" ht="11" x14ac:dyDescent="0.15"/>
    <row r="854" ht="11" x14ac:dyDescent="0.15"/>
    <row r="855" ht="11" x14ac:dyDescent="0.15"/>
    <row r="856" ht="11" x14ac:dyDescent="0.15"/>
    <row r="857" ht="11" x14ac:dyDescent="0.15"/>
    <row r="858" ht="11" x14ac:dyDescent="0.15"/>
    <row r="859" ht="11" x14ac:dyDescent="0.15"/>
    <row r="860" ht="11" x14ac:dyDescent="0.15"/>
    <row r="861" ht="11" x14ac:dyDescent="0.15"/>
    <row r="862" ht="11" x14ac:dyDescent="0.15"/>
    <row r="863" ht="11" x14ac:dyDescent="0.15"/>
    <row r="864" ht="11" x14ac:dyDescent="0.15"/>
    <row r="865" ht="11" x14ac:dyDescent="0.15"/>
    <row r="866" ht="11" x14ac:dyDescent="0.15"/>
    <row r="867" ht="11" x14ac:dyDescent="0.15"/>
    <row r="868" ht="11" x14ac:dyDescent="0.15"/>
    <row r="869" ht="11" x14ac:dyDescent="0.15"/>
    <row r="870" ht="11" x14ac:dyDescent="0.15"/>
    <row r="871" ht="11" x14ac:dyDescent="0.15"/>
    <row r="872" ht="11" x14ac:dyDescent="0.15"/>
    <row r="873" ht="11" x14ac:dyDescent="0.15"/>
    <row r="874" ht="11" x14ac:dyDescent="0.15"/>
    <row r="875" ht="11" x14ac:dyDescent="0.15"/>
    <row r="876" ht="11" x14ac:dyDescent="0.15"/>
    <row r="877" ht="11" x14ac:dyDescent="0.15"/>
    <row r="878" ht="11" x14ac:dyDescent="0.15"/>
    <row r="879" ht="11" x14ac:dyDescent="0.15"/>
    <row r="880" ht="11" x14ac:dyDescent="0.15"/>
    <row r="881" ht="11" x14ac:dyDescent="0.15"/>
    <row r="882" ht="11" x14ac:dyDescent="0.15"/>
    <row r="883" ht="11" x14ac:dyDescent="0.15"/>
    <row r="884" ht="11" x14ac:dyDescent="0.15"/>
    <row r="885" ht="11" x14ac:dyDescent="0.15"/>
    <row r="886" ht="11" x14ac:dyDescent="0.15"/>
    <row r="887" ht="11" x14ac:dyDescent="0.15"/>
    <row r="888" ht="11" x14ac:dyDescent="0.15"/>
    <row r="889" ht="11" x14ac:dyDescent="0.15"/>
    <row r="890" ht="11" x14ac:dyDescent="0.15"/>
    <row r="891" ht="11" x14ac:dyDescent="0.15"/>
    <row r="892" ht="11" x14ac:dyDescent="0.15"/>
    <row r="893" ht="11" x14ac:dyDescent="0.15"/>
    <row r="894" ht="11" x14ac:dyDescent="0.15"/>
    <row r="895" ht="11" x14ac:dyDescent="0.15"/>
    <row r="896" ht="11" x14ac:dyDescent="0.15"/>
    <row r="897" ht="11" x14ac:dyDescent="0.15"/>
    <row r="898" ht="11" x14ac:dyDescent="0.15"/>
    <row r="899" ht="11" x14ac:dyDescent="0.15"/>
    <row r="900" ht="11" x14ac:dyDescent="0.15"/>
    <row r="901" ht="11" x14ac:dyDescent="0.15"/>
    <row r="902" ht="11" x14ac:dyDescent="0.15"/>
    <row r="903" ht="11" x14ac:dyDescent="0.15"/>
    <row r="904" ht="11" x14ac:dyDescent="0.15"/>
    <row r="905" ht="11" x14ac:dyDescent="0.15"/>
    <row r="906" ht="11" x14ac:dyDescent="0.15"/>
    <row r="907" ht="11" x14ac:dyDescent="0.15"/>
    <row r="908" ht="11" x14ac:dyDescent="0.15"/>
    <row r="909" ht="11" x14ac:dyDescent="0.15"/>
    <row r="910" ht="11" x14ac:dyDescent="0.15"/>
    <row r="911" ht="11" x14ac:dyDescent="0.15"/>
    <row r="912" ht="11" x14ac:dyDescent="0.15"/>
    <row r="913" ht="11" x14ac:dyDescent="0.15"/>
    <row r="914" ht="11" x14ac:dyDescent="0.15"/>
    <row r="915" ht="11" x14ac:dyDescent="0.15"/>
    <row r="916" ht="11" x14ac:dyDescent="0.15"/>
    <row r="917" ht="11" x14ac:dyDescent="0.15"/>
    <row r="918" ht="11" x14ac:dyDescent="0.15"/>
    <row r="919" ht="11" x14ac:dyDescent="0.15"/>
    <row r="920" ht="11" x14ac:dyDescent="0.15"/>
    <row r="921" ht="11" x14ac:dyDescent="0.15"/>
    <row r="922" ht="11" x14ac:dyDescent="0.15"/>
    <row r="923" ht="11" x14ac:dyDescent="0.15"/>
    <row r="924" ht="11" x14ac:dyDescent="0.15"/>
    <row r="925" ht="11" x14ac:dyDescent="0.15"/>
    <row r="926" ht="11" x14ac:dyDescent="0.15"/>
    <row r="927" ht="11" x14ac:dyDescent="0.15"/>
    <row r="928" ht="11" x14ac:dyDescent="0.15"/>
    <row r="929" ht="11" x14ac:dyDescent="0.15"/>
    <row r="930" ht="11" x14ac:dyDescent="0.15"/>
    <row r="931" ht="11" x14ac:dyDescent="0.15"/>
    <row r="932" ht="11" x14ac:dyDescent="0.15"/>
    <row r="933" ht="11" x14ac:dyDescent="0.15"/>
    <row r="934" ht="11" x14ac:dyDescent="0.15"/>
    <row r="935" ht="11" x14ac:dyDescent="0.15"/>
    <row r="936" ht="11" x14ac:dyDescent="0.15"/>
    <row r="937" ht="11" x14ac:dyDescent="0.15"/>
    <row r="938" ht="11" x14ac:dyDescent="0.15"/>
    <row r="939" ht="11" x14ac:dyDescent="0.15"/>
    <row r="940" ht="11" x14ac:dyDescent="0.15"/>
    <row r="941" ht="11" x14ac:dyDescent="0.15"/>
    <row r="942" ht="11" x14ac:dyDescent="0.15"/>
    <row r="943" ht="11" x14ac:dyDescent="0.15"/>
    <row r="944" ht="11" x14ac:dyDescent="0.15"/>
    <row r="945" ht="11" x14ac:dyDescent="0.15"/>
    <row r="946" ht="11" x14ac:dyDescent="0.15"/>
    <row r="947" ht="11" x14ac:dyDescent="0.15"/>
    <row r="948" ht="11" x14ac:dyDescent="0.15"/>
    <row r="949" ht="11" x14ac:dyDescent="0.15"/>
    <row r="950" ht="11" x14ac:dyDescent="0.15"/>
    <row r="951" ht="11" x14ac:dyDescent="0.15"/>
    <row r="952" ht="11" x14ac:dyDescent="0.15"/>
    <row r="953" ht="11" x14ac:dyDescent="0.15"/>
    <row r="954" ht="11" x14ac:dyDescent="0.15"/>
    <row r="955" ht="11" x14ac:dyDescent="0.15"/>
    <row r="956" ht="11" x14ac:dyDescent="0.15"/>
    <row r="957" ht="11" x14ac:dyDescent="0.15"/>
    <row r="958" ht="11" x14ac:dyDescent="0.15"/>
    <row r="959" ht="11" x14ac:dyDescent="0.15"/>
    <row r="960" ht="11" x14ac:dyDescent="0.15"/>
    <row r="961" ht="11" x14ac:dyDescent="0.15"/>
    <row r="962" ht="11" x14ac:dyDescent="0.15"/>
    <row r="963" ht="11" x14ac:dyDescent="0.15"/>
    <row r="964" ht="11" x14ac:dyDescent="0.15"/>
    <row r="965" ht="11" x14ac:dyDescent="0.15"/>
    <row r="966" ht="11" x14ac:dyDescent="0.15"/>
    <row r="967" ht="11" x14ac:dyDescent="0.15"/>
    <row r="968" ht="11" x14ac:dyDescent="0.15"/>
    <row r="969" ht="11" x14ac:dyDescent="0.15"/>
    <row r="970" ht="11" x14ac:dyDescent="0.15"/>
    <row r="971" ht="11" x14ac:dyDescent="0.15"/>
    <row r="972" ht="11" x14ac:dyDescent="0.15"/>
    <row r="973" ht="11" x14ac:dyDescent="0.15"/>
    <row r="974" ht="11" x14ac:dyDescent="0.15"/>
    <row r="975" ht="11" x14ac:dyDescent="0.15"/>
    <row r="976" ht="11" x14ac:dyDescent="0.15"/>
    <row r="977" ht="11" x14ac:dyDescent="0.15"/>
    <row r="978" ht="11" x14ac:dyDescent="0.15"/>
    <row r="979" ht="11" x14ac:dyDescent="0.15"/>
    <row r="980" ht="11" x14ac:dyDescent="0.15"/>
    <row r="981" ht="11" x14ac:dyDescent="0.15"/>
    <row r="982" ht="11" x14ac:dyDescent="0.15"/>
    <row r="983" ht="11" x14ac:dyDescent="0.15"/>
    <row r="984" ht="11" x14ac:dyDescent="0.15"/>
    <row r="985" ht="11" x14ac:dyDescent="0.15"/>
    <row r="986" ht="11" x14ac:dyDescent="0.15"/>
    <row r="987" ht="11" x14ac:dyDescent="0.15"/>
    <row r="988" ht="11" x14ac:dyDescent="0.15"/>
    <row r="989" ht="11" x14ac:dyDescent="0.15"/>
    <row r="990" ht="11" x14ac:dyDescent="0.15"/>
    <row r="991" ht="11" x14ac:dyDescent="0.15"/>
    <row r="992" ht="11" x14ac:dyDescent="0.15"/>
    <row r="993" ht="11" x14ac:dyDescent="0.15"/>
    <row r="994" ht="11" x14ac:dyDescent="0.15"/>
    <row r="995" ht="11" x14ac:dyDescent="0.15"/>
    <row r="996" ht="11" x14ac:dyDescent="0.15"/>
    <row r="997" ht="11" x14ac:dyDescent="0.15"/>
    <row r="998" ht="11" x14ac:dyDescent="0.15"/>
    <row r="999" ht="11" x14ac:dyDescent="0.15"/>
    <row r="1000" ht="11" x14ac:dyDescent="0.1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18A9"/>
  </sheetPr>
  <dimension ref="B1:G1000"/>
  <sheetViews>
    <sheetView showGridLines="0" topLeftCell="A5" workbookViewId="0"/>
  </sheetViews>
  <sheetFormatPr baseColWidth="10" defaultColWidth="8.83203125" defaultRowHeight="15" customHeight="1" x14ac:dyDescent="0.15"/>
  <cols>
    <col min="1" max="1" width="9" style="33"/>
    <col min="2" max="2" width="40.1640625" style="33" customWidth="1"/>
    <col min="3" max="7" width="13" style="33" customWidth="1"/>
    <col min="8" max="257" width="9" style="33"/>
    <col min="258" max="258" width="40.1640625" style="33" customWidth="1"/>
    <col min="259" max="263" width="13" style="33" customWidth="1"/>
    <col min="264" max="513" width="9" style="33"/>
    <col min="514" max="514" width="40.1640625" style="33" customWidth="1"/>
    <col min="515" max="519" width="13" style="33" customWidth="1"/>
    <col min="520" max="769" width="9" style="33"/>
    <col min="770" max="770" width="40.1640625" style="33" customWidth="1"/>
    <col min="771" max="775" width="13" style="33" customWidth="1"/>
    <col min="776" max="1025" width="9" style="33"/>
    <col min="1026" max="1026" width="40.1640625" style="33" customWidth="1"/>
    <col min="1027" max="1031" width="13" style="33" customWidth="1"/>
    <col min="1032" max="1281" width="9" style="33"/>
    <col min="1282" max="1282" width="40.1640625" style="33" customWidth="1"/>
    <col min="1283" max="1287" width="13" style="33" customWidth="1"/>
    <col min="1288" max="1537" width="9" style="33"/>
    <col min="1538" max="1538" width="40.1640625" style="33" customWidth="1"/>
    <col min="1539" max="1543" width="13" style="33" customWidth="1"/>
    <col min="1544" max="1793" width="9" style="33"/>
    <col min="1794" max="1794" width="40.1640625" style="33" customWidth="1"/>
    <col min="1795" max="1799" width="13" style="33" customWidth="1"/>
    <col min="1800" max="2049" width="9" style="33"/>
    <col min="2050" max="2050" width="40.1640625" style="33" customWidth="1"/>
    <col min="2051" max="2055" width="13" style="33" customWidth="1"/>
    <col min="2056" max="2305" width="9" style="33"/>
    <col min="2306" max="2306" width="40.1640625" style="33" customWidth="1"/>
    <col min="2307" max="2311" width="13" style="33" customWidth="1"/>
    <col min="2312" max="2561" width="9" style="33"/>
    <col min="2562" max="2562" width="40.1640625" style="33" customWidth="1"/>
    <col min="2563" max="2567" width="13" style="33" customWidth="1"/>
    <col min="2568" max="2817" width="9" style="33"/>
    <col min="2818" max="2818" width="40.1640625" style="33" customWidth="1"/>
    <col min="2819" max="2823" width="13" style="33" customWidth="1"/>
    <col min="2824" max="3073" width="9" style="33"/>
    <col min="3074" max="3074" width="40.1640625" style="33" customWidth="1"/>
    <col min="3075" max="3079" width="13" style="33" customWidth="1"/>
    <col min="3080" max="3329" width="9" style="33"/>
    <col min="3330" max="3330" width="40.1640625" style="33" customWidth="1"/>
    <col min="3331" max="3335" width="13" style="33" customWidth="1"/>
    <col min="3336" max="3585" width="9" style="33"/>
    <col min="3586" max="3586" width="40.1640625" style="33" customWidth="1"/>
    <col min="3587" max="3591" width="13" style="33" customWidth="1"/>
    <col min="3592" max="3841" width="9" style="33"/>
    <col min="3842" max="3842" width="40.1640625" style="33" customWidth="1"/>
    <col min="3843" max="3847" width="13" style="33" customWidth="1"/>
    <col min="3848" max="4097" width="9" style="33"/>
    <col min="4098" max="4098" width="40.1640625" style="33" customWidth="1"/>
    <col min="4099" max="4103" width="13" style="33" customWidth="1"/>
    <col min="4104" max="4353" width="9" style="33"/>
    <col min="4354" max="4354" width="40.1640625" style="33" customWidth="1"/>
    <col min="4355" max="4359" width="13" style="33" customWidth="1"/>
    <col min="4360" max="4609" width="9" style="33"/>
    <col min="4610" max="4610" width="40.1640625" style="33" customWidth="1"/>
    <col min="4611" max="4615" width="13" style="33" customWidth="1"/>
    <col min="4616" max="4865" width="9" style="33"/>
    <col min="4866" max="4866" width="40.1640625" style="33" customWidth="1"/>
    <col min="4867" max="4871" width="13" style="33" customWidth="1"/>
    <col min="4872" max="5121" width="9" style="33"/>
    <col min="5122" max="5122" width="40.1640625" style="33" customWidth="1"/>
    <col min="5123" max="5127" width="13" style="33" customWidth="1"/>
    <col min="5128" max="5377" width="9" style="33"/>
    <col min="5378" max="5378" width="40.1640625" style="33" customWidth="1"/>
    <col min="5379" max="5383" width="13" style="33" customWidth="1"/>
    <col min="5384" max="5633" width="9" style="33"/>
    <col min="5634" max="5634" width="40.1640625" style="33" customWidth="1"/>
    <col min="5635" max="5639" width="13" style="33" customWidth="1"/>
    <col min="5640" max="5889" width="9" style="33"/>
    <col min="5890" max="5890" width="40.1640625" style="33" customWidth="1"/>
    <col min="5891" max="5895" width="13" style="33" customWidth="1"/>
    <col min="5896" max="6145" width="9" style="33"/>
    <col min="6146" max="6146" width="40.1640625" style="33" customWidth="1"/>
    <col min="6147" max="6151" width="13" style="33" customWidth="1"/>
    <col min="6152" max="6401" width="9" style="33"/>
    <col min="6402" max="6402" width="40.1640625" style="33" customWidth="1"/>
    <col min="6403" max="6407" width="13" style="33" customWidth="1"/>
    <col min="6408" max="6657" width="9" style="33"/>
    <col min="6658" max="6658" width="40.1640625" style="33" customWidth="1"/>
    <col min="6659" max="6663" width="13" style="33" customWidth="1"/>
    <col min="6664" max="6913" width="9" style="33"/>
    <col min="6914" max="6914" width="40.1640625" style="33" customWidth="1"/>
    <col min="6915" max="6919" width="13" style="33" customWidth="1"/>
    <col min="6920" max="7169" width="9" style="33"/>
    <col min="7170" max="7170" width="40.1640625" style="33" customWidth="1"/>
    <col min="7171" max="7175" width="13" style="33" customWidth="1"/>
    <col min="7176" max="7425" width="9" style="33"/>
    <col min="7426" max="7426" width="40.1640625" style="33" customWidth="1"/>
    <col min="7427" max="7431" width="13" style="33" customWidth="1"/>
    <col min="7432" max="7681" width="9" style="33"/>
    <col min="7682" max="7682" width="40.1640625" style="33" customWidth="1"/>
    <col min="7683" max="7687" width="13" style="33" customWidth="1"/>
    <col min="7688" max="7937" width="9" style="33"/>
    <col min="7938" max="7938" width="40.1640625" style="33" customWidth="1"/>
    <col min="7939" max="7943" width="13" style="33" customWidth="1"/>
    <col min="7944" max="8193" width="9" style="33"/>
    <col min="8194" max="8194" width="40.1640625" style="33" customWidth="1"/>
    <col min="8195" max="8199" width="13" style="33" customWidth="1"/>
    <col min="8200" max="8449" width="9" style="33"/>
    <col min="8450" max="8450" width="40.1640625" style="33" customWidth="1"/>
    <col min="8451" max="8455" width="13" style="33" customWidth="1"/>
    <col min="8456" max="8705" width="9" style="33"/>
    <col min="8706" max="8706" width="40.1640625" style="33" customWidth="1"/>
    <col min="8707" max="8711" width="13" style="33" customWidth="1"/>
    <col min="8712" max="8961" width="9" style="33"/>
    <col min="8962" max="8962" width="40.1640625" style="33" customWidth="1"/>
    <col min="8963" max="8967" width="13" style="33" customWidth="1"/>
    <col min="8968" max="9217" width="9" style="33"/>
    <col min="9218" max="9218" width="40.1640625" style="33" customWidth="1"/>
    <col min="9219" max="9223" width="13" style="33" customWidth="1"/>
    <col min="9224" max="9473" width="9" style="33"/>
    <col min="9474" max="9474" width="40.1640625" style="33" customWidth="1"/>
    <col min="9475" max="9479" width="13" style="33" customWidth="1"/>
    <col min="9480" max="9729" width="9" style="33"/>
    <col min="9730" max="9730" width="40.1640625" style="33" customWidth="1"/>
    <col min="9731" max="9735" width="13" style="33" customWidth="1"/>
    <col min="9736" max="9985" width="9" style="33"/>
    <col min="9986" max="9986" width="40.1640625" style="33" customWidth="1"/>
    <col min="9987" max="9991" width="13" style="33" customWidth="1"/>
    <col min="9992" max="10241" width="9" style="33"/>
    <col min="10242" max="10242" width="40.1640625" style="33" customWidth="1"/>
    <col min="10243" max="10247" width="13" style="33" customWidth="1"/>
    <col min="10248" max="10497" width="9" style="33"/>
    <col min="10498" max="10498" width="40.1640625" style="33" customWidth="1"/>
    <col min="10499" max="10503" width="13" style="33" customWidth="1"/>
    <col min="10504" max="10753" width="9" style="33"/>
    <col min="10754" max="10754" width="40.1640625" style="33" customWidth="1"/>
    <col min="10755" max="10759" width="13" style="33" customWidth="1"/>
    <col min="10760" max="11009" width="9" style="33"/>
    <col min="11010" max="11010" width="40.1640625" style="33" customWidth="1"/>
    <col min="11011" max="11015" width="13" style="33" customWidth="1"/>
    <col min="11016" max="11265" width="9" style="33"/>
    <col min="11266" max="11266" width="40.1640625" style="33" customWidth="1"/>
    <col min="11267" max="11271" width="13" style="33" customWidth="1"/>
    <col min="11272" max="11521" width="9" style="33"/>
    <col min="11522" max="11522" width="40.1640625" style="33" customWidth="1"/>
    <col min="11523" max="11527" width="13" style="33" customWidth="1"/>
    <col min="11528" max="11777" width="9" style="33"/>
    <col min="11778" max="11778" width="40.1640625" style="33" customWidth="1"/>
    <col min="11779" max="11783" width="13" style="33" customWidth="1"/>
    <col min="11784" max="12033" width="9" style="33"/>
    <col min="12034" max="12034" width="40.1640625" style="33" customWidth="1"/>
    <col min="12035" max="12039" width="13" style="33" customWidth="1"/>
    <col min="12040" max="12289" width="9" style="33"/>
    <col min="12290" max="12290" width="40.1640625" style="33" customWidth="1"/>
    <col min="12291" max="12295" width="13" style="33" customWidth="1"/>
    <col min="12296" max="12545" width="9" style="33"/>
    <col min="12546" max="12546" width="40.1640625" style="33" customWidth="1"/>
    <col min="12547" max="12551" width="13" style="33" customWidth="1"/>
    <col min="12552" max="12801" width="9" style="33"/>
    <col min="12802" max="12802" width="40.1640625" style="33" customWidth="1"/>
    <col min="12803" max="12807" width="13" style="33" customWidth="1"/>
    <col min="12808" max="13057" width="9" style="33"/>
    <col min="13058" max="13058" width="40.1640625" style="33" customWidth="1"/>
    <col min="13059" max="13063" width="13" style="33" customWidth="1"/>
    <col min="13064" max="13313" width="9" style="33"/>
    <col min="13314" max="13314" width="40.1640625" style="33" customWidth="1"/>
    <col min="13315" max="13319" width="13" style="33" customWidth="1"/>
    <col min="13320" max="13569" width="9" style="33"/>
    <col min="13570" max="13570" width="40.1640625" style="33" customWidth="1"/>
    <col min="13571" max="13575" width="13" style="33" customWidth="1"/>
    <col min="13576" max="13825" width="9" style="33"/>
    <col min="13826" max="13826" width="40.1640625" style="33" customWidth="1"/>
    <col min="13827" max="13831" width="13" style="33" customWidth="1"/>
    <col min="13832" max="14081" width="9" style="33"/>
    <col min="14082" max="14082" width="40.1640625" style="33" customWidth="1"/>
    <col min="14083" max="14087" width="13" style="33" customWidth="1"/>
    <col min="14088" max="14337" width="9" style="33"/>
    <col min="14338" max="14338" width="40.1640625" style="33" customWidth="1"/>
    <col min="14339" max="14343" width="13" style="33" customWidth="1"/>
    <col min="14344" max="14593" width="9" style="33"/>
    <col min="14594" max="14594" width="40.1640625" style="33" customWidth="1"/>
    <col min="14595" max="14599" width="13" style="33" customWidth="1"/>
    <col min="14600" max="14849" width="9" style="33"/>
    <col min="14850" max="14850" width="40.1640625" style="33" customWidth="1"/>
    <col min="14851" max="14855" width="13" style="33" customWidth="1"/>
    <col min="14856" max="15105" width="9" style="33"/>
    <col min="15106" max="15106" width="40.1640625" style="33" customWidth="1"/>
    <col min="15107" max="15111" width="13" style="33" customWidth="1"/>
    <col min="15112" max="15361" width="9" style="33"/>
    <col min="15362" max="15362" width="40.1640625" style="33" customWidth="1"/>
    <col min="15363" max="15367" width="13" style="33" customWidth="1"/>
    <col min="15368" max="15617" width="9" style="33"/>
    <col min="15618" max="15618" width="40.1640625" style="33" customWidth="1"/>
    <col min="15619" max="15623" width="13" style="33" customWidth="1"/>
    <col min="15624" max="15873" width="9" style="33"/>
    <col min="15874" max="15874" width="40.1640625" style="33" customWidth="1"/>
    <col min="15875" max="15879" width="13" style="33" customWidth="1"/>
    <col min="15880" max="16129" width="9" style="33"/>
    <col min="16130" max="16130" width="40.1640625" style="33" customWidth="1"/>
    <col min="16131" max="16135" width="13" style="33" customWidth="1"/>
    <col min="16136" max="16384" width="9" style="33"/>
  </cols>
  <sheetData>
    <row r="1" spans="2:7" ht="11" x14ac:dyDescent="0.15"/>
    <row r="2" spans="2:7" ht="12" x14ac:dyDescent="0.15">
      <c r="B2" s="34" t="s">
        <v>155</v>
      </c>
      <c r="C2" s="35">
        <v>2018</v>
      </c>
      <c r="D2" s="35">
        <f>C2+1</f>
        <v>2019</v>
      </c>
      <c r="E2" s="35">
        <f t="shared" ref="E2:G2" si="0">D2+1</f>
        <v>2020</v>
      </c>
      <c r="F2" s="35">
        <f t="shared" si="0"/>
        <v>2021</v>
      </c>
      <c r="G2" s="35">
        <f t="shared" si="0"/>
        <v>2022</v>
      </c>
    </row>
    <row r="3" spans="2:7" ht="11" x14ac:dyDescent="0.15">
      <c r="B3" s="36" t="s">
        <v>358</v>
      </c>
      <c r="C3" s="16"/>
      <c r="D3" s="16"/>
      <c r="E3" s="16"/>
      <c r="F3" s="16"/>
      <c r="G3" s="16"/>
    </row>
    <row r="4" spans="2:7" ht="11" x14ac:dyDescent="0.15">
      <c r="B4" s="36" t="s">
        <v>68</v>
      </c>
      <c r="C4" s="37">
        <v>2368</v>
      </c>
      <c r="D4" s="37">
        <v>3253</v>
      </c>
      <c r="E4" s="37">
        <v>2751</v>
      </c>
      <c r="F4" s="37">
        <v>5963</v>
      </c>
      <c r="G4" s="37">
        <v>7131</v>
      </c>
    </row>
    <row r="5" spans="2:7" ht="11" x14ac:dyDescent="0.15">
      <c r="B5" s="16" t="s">
        <v>11</v>
      </c>
      <c r="C5" s="17">
        <v>1682</v>
      </c>
      <c r="D5" s="17">
        <v>1760</v>
      </c>
      <c r="E5" s="17">
        <v>1883</v>
      </c>
      <c r="F5" s="17">
        <v>1813</v>
      </c>
      <c r="G5" s="17">
        <v>1633</v>
      </c>
    </row>
    <row r="6" spans="2:7" ht="11" x14ac:dyDescent="0.15">
      <c r="B6" s="16" t="s">
        <v>69</v>
      </c>
      <c r="C6" s="17">
        <v>100</v>
      </c>
      <c r="D6" s="17">
        <v>109</v>
      </c>
      <c r="E6" s="17">
        <v>102</v>
      </c>
      <c r="F6" s="17">
        <v>116</v>
      </c>
      <c r="G6" s="17">
        <v>145</v>
      </c>
    </row>
    <row r="7" spans="2:7" ht="11" x14ac:dyDescent="0.15">
      <c r="B7" s="36" t="s">
        <v>70</v>
      </c>
      <c r="C7" s="15">
        <v>1782</v>
      </c>
      <c r="D7" s="15">
        <v>1869</v>
      </c>
      <c r="E7" s="15">
        <v>1985</v>
      </c>
      <c r="F7" s="15">
        <v>1929</v>
      </c>
      <c r="G7" s="15">
        <v>1778</v>
      </c>
    </row>
    <row r="8" spans="2:7" ht="11" x14ac:dyDescent="0.15">
      <c r="B8" s="16"/>
      <c r="C8" s="16"/>
      <c r="D8" s="16"/>
      <c r="E8" s="16"/>
      <c r="F8" s="16"/>
      <c r="G8" s="16"/>
    </row>
    <row r="9" spans="2:7" ht="11" x14ac:dyDescent="0.15">
      <c r="B9" s="16" t="s">
        <v>336</v>
      </c>
      <c r="C9" s="17">
        <v>145</v>
      </c>
      <c r="D9" s="17">
        <v>150</v>
      </c>
      <c r="E9" s="17">
        <v>133</v>
      </c>
      <c r="F9" s="17">
        <v>121</v>
      </c>
      <c r="G9" s="17">
        <v>117</v>
      </c>
    </row>
    <row r="10" spans="2:7" ht="11" x14ac:dyDescent="0.15">
      <c r="B10" s="16" t="s">
        <v>71</v>
      </c>
      <c r="C10" s="17">
        <v>-25</v>
      </c>
      <c r="D10" s="17">
        <v>5</v>
      </c>
      <c r="E10" s="17">
        <v>24</v>
      </c>
      <c r="F10" s="17">
        <v>0</v>
      </c>
      <c r="G10" s="17">
        <v>0</v>
      </c>
    </row>
    <row r="11" spans="2:7" ht="11" x14ac:dyDescent="0.15">
      <c r="B11" s="16" t="s">
        <v>450</v>
      </c>
      <c r="C11" s="17">
        <v>0</v>
      </c>
      <c r="D11" s="17">
        <v>0</v>
      </c>
      <c r="E11" s="17">
        <v>0</v>
      </c>
      <c r="F11" s="17">
        <v>0</v>
      </c>
      <c r="G11" s="17">
        <v>-326</v>
      </c>
    </row>
    <row r="12" spans="2:7" ht="11" x14ac:dyDescent="0.15">
      <c r="B12" s="16" t="s">
        <v>72</v>
      </c>
      <c r="C12" s="17">
        <v>0</v>
      </c>
      <c r="D12" s="17">
        <v>77</v>
      </c>
      <c r="E12" s="17">
        <v>194</v>
      </c>
      <c r="F12" s="17">
        <v>50</v>
      </c>
      <c r="G12" s="17">
        <v>88</v>
      </c>
    </row>
    <row r="13" spans="2:7" ht="11" x14ac:dyDescent="0.15">
      <c r="B13" s="16" t="s">
        <v>73</v>
      </c>
      <c r="C13" s="17">
        <v>-26</v>
      </c>
      <c r="D13" s="17">
        <v>9</v>
      </c>
      <c r="E13" s="17">
        <v>-7</v>
      </c>
      <c r="F13" s="17">
        <v>0</v>
      </c>
      <c r="G13" s="17">
        <v>0</v>
      </c>
    </row>
    <row r="14" spans="2:7" ht="11" x14ac:dyDescent="0.15">
      <c r="B14" s="16" t="s">
        <v>337</v>
      </c>
      <c r="C14" s="17">
        <v>84</v>
      </c>
      <c r="D14" s="17">
        <v>82</v>
      </c>
      <c r="E14" s="17">
        <v>81</v>
      </c>
      <c r="F14" s="17">
        <v>82</v>
      </c>
      <c r="G14" s="17">
        <v>85</v>
      </c>
    </row>
    <row r="15" spans="2:7" ht="11" x14ac:dyDescent="0.15">
      <c r="B15" s="16" t="s">
        <v>451</v>
      </c>
      <c r="C15" s="17">
        <v>90</v>
      </c>
      <c r="D15" s="17">
        <v>43</v>
      </c>
      <c r="E15" s="17">
        <v>110</v>
      </c>
      <c r="F15" s="17">
        <v>-6</v>
      </c>
      <c r="G15" s="17">
        <v>192</v>
      </c>
    </row>
    <row r="16" spans="2:7" ht="11" x14ac:dyDescent="0.15">
      <c r="B16" s="16" t="s">
        <v>74</v>
      </c>
      <c r="C16" s="17">
        <v>1477</v>
      </c>
      <c r="D16" s="17">
        <v>-461</v>
      </c>
      <c r="E16" s="17">
        <v>-9</v>
      </c>
      <c r="F16" s="17">
        <v>-809</v>
      </c>
      <c r="G16" s="17">
        <v>-51</v>
      </c>
    </row>
    <row r="17" spans="2:7" ht="11" x14ac:dyDescent="0.15">
      <c r="B17" s="16" t="s">
        <v>75</v>
      </c>
      <c r="C17" s="17">
        <v>-1531</v>
      </c>
      <c r="D17" s="17">
        <v>-869</v>
      </c>
      <c r="E17" s="17">
        <v>2009</v>
      </c>
      <c r="F17" s="17">
        <v>969</v>
      </c>
      <c r="G17" s="17">
        <v>-2483</v>
      </c>
    </row>
    <row r="18" spans="2:7" ht="11" x14ac:dyDescent="0.15">
      <c r="B18" s="16" t="s">
        <v>76</v>
      </c>
      <c r="C18" s="17">
        <v>-1772</v>
      </c>
      <c r="D18" s="17">
        <v>-780</v>
      </c>
      <c r="E18" s="17">
        <v>397</v>
      </c>
      <c r="F18" s="17">
        <v>-2497</v>
      </c>
      <c r="G18" s="17">
        <v>-2091</v>
      </c>
    </row>
    <row r="19" spans="2:7" ht="11" x14ac:dyDescent="0.15">
      <c r="B19" s="16" t="s">
        <v>77</v>
      </c>
      <c r="C19" s="17">
        <v>722</v>
      </c>
      <c r="D19" s="17">
        <v>46</v>
      </c>
      <c r="E19" s="17">
        <v>-7</v>
      </c>
      <c r="F19" s="17">
        <v>1884</v>
      </c>
      <c r="G19" s="17">
        <v>1133</v>
      </c>
    </row>
    <row r="20" spans="2:7" ht="11" x14ac:dyDescent="0.15">
      <c r="B20" s="16" t="s">
        <v>78</v>
      </c>
      <c r="C20" s="17">
        <v>-466</v>
      </c>
      <c r="D20" s="17">
        <v>173</v>
      </c>
      <c r="E20" s="17">
        <v>8</v>
      </c>
      <c r="F20" s="17">
        <v>11</v>
      </c>
      <c r="G20" s="17">
        <v>141</v>
      </c>
    </row>
    <row r="21" spans="2:7" ht="11" x14ac:dyDescent="0.15">
      <c r="B21" s="16" t="s">
        <v>79</v>
      </c>
      <c r="C21" s="17">
        <v>-1026</v>
      </c>
      <c r="D21" s="17">
        <v>-185</v>
      </c>
      <c r="E21" s="17">
        <v>-186</v>
      </c>
      <c r="F21" s="17">
        <v>29</v>
      </c>
      <c r="G21" s="17">
        <v>-1015</v>
      </c>
    </row>
    <row r="22" spans="2:7" ht="11" x14ac:dyDescent="0.15">
      <c r="B22" s="36" t="s">
        <v>80</v>
      </c>
      <c r="C22" s="15">
        <v>1822</v>
      </c>
      <c r="D22" s="15">
        <v>3412</v>
      </c>
      <c r="E22" s="15">
        <v>7483</v>
      </c>
      <c r="F22" s="15">
        <v>7726</v>
      </c>
      <c r="G22" s="15">
        <v>4699</v>
      </c>
    </row>
    <row r="23" spans="2:7" ht="11" x14ac:dyDescent="0.15">
      <c r="B23" s="16"/>
      <c r="C23" s="16"/>
      <c r="D23" s="16"/>
      <c r="E23" s="16"/>
      <c r="F23" s="16"/>
      <c r="G23" s="16"/>
    </row>
    <row r="24" spans="2:7" ht="11" x14ac:dyDescent="0.15">
      <c r="B24" s="16" t="s">
        <v>81</v>
      </c>
      <c r="C24" s="17">
        <v>-2950</v>
      </c>
      <c r="D24" s="17">
        <v>-3449</v>
      </c>
      <c r="E24" s="17">
        <v>-2656</v>
      </c>
      <c r="F24" s="17">
        <v>-2580</v>
      </c>
      <c r="G24" s="17">
        <v>-3788</v>
      </c>
    </row>
    <row r="25" spans="2:7" ht="11" x14ac:dyDescent="0.15">
      <c r="B25" s="16" t="s">
        <v>82</v>
      </c>
      <c r="C25" s="17">
        <v>1483</v>
      </c>
      <c r="D25" s="17">
        <v>1648</v>
      </c>
      <c r="E25" s="17">
        <v>1783</v>
      </c>
      <c r="F25" s="17">
        <v>2094</v>
      </c>
      <c r="G25" s="17">
        <v>2093</v>
      </c>
    </row>
    <row r="26" spans="2:7" ht="11" x14ac:dyDescent="0.15">
      <c r="B26" s="16" t="s">
        <v>83</v>
      </c>
      <c r="C26" s="17">
        <v>-5245</v>
      </c>
      <c r="D26" s="17">
        <v>0</v>
      </c>
      <c r="E26" s="17">
        <v>-66</v>
      </c>
      <c r="F26" s="17">
        <v>-244</v>
      </c>
      <c r="G26" s="17">
        <v>-498</v>
      </c>
    </row>
    <row r="27" spans="2:7" ht="11" x14ac:dyDescent="0.15">
      <c r="B27" s="16" t="s">
        <v>84</v>
      </c>
      <c r="C27" s="17">
        <v>156</v>
      </c>
      <c r="D27" s="17">
        <v>93</v>
      </c>
      <c r="E27" s="17">
        <v>0</v>
      </c>
      <c r="F27" s="17">
        <v>0</v>
      </c>
      <c r="G27" s="17">
        <v>0</v>
      </c>
    </row>
    <row r="28" spans="2:7" ht="11" x14ac:dyDescent="0.15">
      <c r="B28" s="16" t="s">
        <v>85</v>
      </c>
      <c r="C28" s="17">
        <v>-57</v>
      </c>
      <c r="D28" s="17">
        <v>-51</v>
      </c>
      <c r="E28" s="17">
        <v>-37</v>
      </c>
      <c r="F28" s="17">
        <v>0</v>
      </c>
      <c r="G28" s="17">
        <v>0</v>
      </c>
    </row>
    <row r="29" spans="2:7" ht="11" x14ac:dyDescent="0.15">
      <c r="B29" s="16" t="s">
        <v>86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2:7" ht="11" x14ac:dyDescent="0.15">
      <c r="B30" s="16" t="s">
        <v>87</v>
      </c>
      <c r="C30" s="17">
        <v>-1563</v>
      </c>
      <c r="D30" s="17">
        <v>-2165</v>
      </c>
      <c r="E30" s="17">
        <v>-2343</v>
      </c>
      <c r="F30" s="17">
        <v>-5020</v>
      </c>
      <c r="G30" s="17">
        <v>-6292</v>
      </c>
    </row>
    <row r="31" spans="2:7" ht="11" x14ac:dyDescent="0.15">
      <c r="B31" s="36" t="s">
        <v>88</v>
      </c>
      <c r="C31" s="15">
        <v>-8176</v>
      </c>
      <c r="D31" s="15">
        <v>-3924</v>
      </c>
      <c r="E31" s="15">
        <v>-3319</v>
      </c>
      <c r="F31" s="15">
        <v>-5750</v>
      </c>
      <c r="G31" s="15">
        <v>-8485</v>
      </c>
    </row>
    <row r="32" spans="2:7" ht="11" x14ac:dyDescent="0.15">
      <c r="B32" s="16"/>
      <c r="C32" s="16"/>
      <c r="D32" s="16"/>
      <c r="E32" s="16"/>
      <c r="F32" s="16"/>
      <c r="G32" s="16"/>
    </row>
    <row r="33" spans="2:7" ht="11" x14ac:dyDescent="0.15">
      <c r="B33" s="16" t="s">
        <v>89</v>
      </c>
      <c r="C33" s="17">
        <v>473</v>
      </c>
      <c r="D33" s="17">
        <v>0</v>
      </c>
      <c r="E33" s="17">
        <v>0</v>
      </c>
      <c r="F33" s="17">
        <v>818</v>
      </c>
      <c r="G33" s="17">
        <v>3852</v>
      </c>
    </row>
    <row r="34" spans="2:7" ht="11" x14ac:dyDescent="0.15">
      <c r="B34" s="16" t="s">
        <v>338</v>
      </c>
      <c r="C34" s="17">
        <v>8288</v>
      </c>
      <c r="D34" s="17">
        <v>9986</v>
      </c>
      <c r="E34" s="17">
        <v>9271</v>
      </c>
      <c r="F34" s="17">
        <v>8722</v>
      </c>
      <c r="G34" s="17">
        <v>10358</v>
      </c>
    </row>
    <row r="35" spans="2:7" ht="11" x14ac:dyDescent="0.15">
      <c r="B35" s="36" t="s">
        <v>90</v>
      </c>
      <c r="C35" s="15">
        <v>8761</v>
      </c>
      <c r="D35" s="15">
        <v>9986</v>
      </c>
      <c r="E35" s="15">
        <v>9271</v>
      </c>
      <c r="F35" s="15">
        <v>9540</v>
      </c>
      <c r="G35" s="15">
        <v>14210</v>
      </c>
    </row>
    <row r="36" spans="2:7" ht="11" x14ac:dyDescent="0.15">
      <c r="B36" s="16" t="s">
        <v>91</v>
      </c>
      <c r="C36" s="17">
        <v>0</v>
      </c>
      <c r="D36" s="17">
        <v>-917</v>
      </c>
      <c r="E36" s="17">
        <v>-1360</v>
      </c>
      <c r="F36" s="17">
        <v>0</v>
      </c>
      <c r="G36" s="17">
        <v>0</v>
      </c>
    </row>
    <row r="37" spans="2:7" ht="11" x14ac:dyDescent="0.15">
      <c r="B37" s="16" t="s">
        <v>339</v>
      </c>
      <c r="C37" s="17">
        <v>-6245</v>
      </c>
      <c r="D37" s="17">
        <v>-6426</v>
      </c>
      <c r="E37" s="17">
        <v>-7383</v>
      </c>
      <c r="F37" s="17">
        <v>-7090</v>
      </c>
      <c r="G37" s="17">
        <v>-8445</v>
      </c>
    </row>
    <row r="38" spans="2:7" ht="11" x14ac:dyDescent="0.15">
      <c r="B38" s="36" t="s">
        <v>92</v>
      </c>
      <c r="C38" s="15">
        <v>-6245</v>
      </c>
      <c r="D38" s="15">
        <v>-7343</v>
      </c>
      <c r="E38" s="15">
        <v>-8743</v>
      </c>
      <c r="F38" s="15">
        <v>-7090</v>
      </c>
      <c r="G38" s="15">
        <v>-8445</v>
      </c>
    </row>
    <row r="39" spans="2:7" ht="11" x14ac:dyDescent="0.15">
      <c r="B39" s="16"/>
      <c r="C39" s="16"/>
      <c r="D39" s="16"/>
      <c r="E39" s="16"/>
      <c r="F39" s="16"/>
      <c r="G39" s="16"/>
    </row>
    <row r="40" spans="2:7" ht="11" x14ac:dyDescent="0.15">
      <c r="B40" s="16" t="s">
        <v>93</v>
      </c>
      <c r="C40" s="17">
        <v>217</v>
      </c>
      <c r="D40" s="17">
        <v>178</v>
      </c>
      <c r="E40" s="17">
        <v>331</v>
      </c>
      <c r="F40" s="17">
        <v>148</v>
      </c>
      <c r="G40" s="17">
        <v>63</v>
      </c>
    </row>
    <row r="41" spans="2:7" ht="11" x14ac:dyDescent="0.15">
      <c r="B41" s="16" t="s">
        <v>94</v>
      </c>
      <c r="C41" s="17">
        <v>-958</v>
      </c>
      <c r="D41" s="17">
        <v>-1253</v>
      </c>
      <c r="E41" s="17">
        <v>-750</v>
      </c>
      <c r="F41" s="17">
        <v>-2538</v>
      </c>
      <c r="G41" s="17">
        <v>-3597</v>
      </c>
    </row>
    <row r="42" spans="2:7" ht="11" x14ac:dyDescent="0.15">
      <c r="B42" s="16"/>
      <c r="C42" s="16"/>
      <c r="D42" s="16"/>
      <c r="E42" s="16"/>
      <c r="F42" s="16"/>
      <c r="G42" s="16"/>
    </row>
    <row r="43" spans="2:7" ht="11" x14ac:dyDescent="0.15">
      <c r="B43" s="16" t="s">
        <v>95</v>
      </c>
      <c r="C43" s="17">
        <v>-806</v>
      </c>
      <c r="D43" s="17">
        <v>-943</v>
      </c>
      <c r="E43" s="17">
        <v>-956</v>
      </c>
      <c r="F43" s="17">
        <v>-1040</v>
      </c>
      <c r="G43" s="17">
        <v>-1313</v>
      </c>
    </row>
    <row r="44" spans="2:7" ht="11" x14ac:dyDescent="0.15">
      <c r="B44" s="36" t="s">
        <v>96</v>
      </c>
      <c r="C44" s="15">
        <v>-806</v>
      </c>
      <c r="D44" s="15">
        <v>-943</v>
      </c>
      <c r="E44" s="15">
        <v>-956</v>
      </c>
      <c r="F44" s="15">
        <v>-1040</v>
      </c>
      <c r="G44" s="15">
        <v>-1313</v>
      </c>
    </row>
    <row r="45" spans="2:7" ht="11" x14ac:dyDescent="0.15">
      <c r="B45" s="16"/>
      <c r="C45" s="16"/>
      <c r="D45" s="16"/>
      <c r="E45" s="16"/>
      <c r="F45" s="16"/>
      <c r="G45" s="16"/>
    </row>
    <row r="46" spans="2:7" ht="11" x14ac:dyDescent="0.15">
      <c r="B46" s="16" t="s">
        <v>97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</row>
    <row r="47" spans="2:7" ht="11" x14ac:dyDescent="0.15">
      <c r="B47" s="16" t="s">
        <v>98</v>
      </c>
      <c r="C47" s="17">
        <v>-93</v>
      </c>
      <c r="D47" s="17">
        <v>-116</v>
      </c>
      <c r="E47" s="17">
        <v>-133</v>
      </c>
      <c r="F47" s="17">
        <v>-98</v>
      </c>
      <c r="G47" s="17">
        <v>-92</v>
      </c>
    </row>
    <row r="48" spans="2:7" ht="11" x14ac:dyDescent="0.15">
      <c r="B48" s="36" t="s">
        <v>99</v>
      </c>
      <c r="C48" s="15">
        <v>876</v>
      </c>
      <c r="D48" s="15">
        <v>509</v>
      </c>
      <c r="E48" s="15">
        <v>-980</v>
      </c>
      <c r="F48" s="15">
        <v>-1078</v>
      </c>
      <c r="G48" s="15">
        <v>826</v>
      </c>
    </row>
    <row r="49" spans="2:7" ht="11" x14ac:dyDescent="0.15">
      <c r="B49" s="16"/>
      <c r="C49" s="16"/>
      <c r="D49" s="16"/>
      <c r="E49" s="16"/>
      <c r="F49" s="16"/>
      <c r="G49" s="16"/>
    </row>
    <row r="50" spans="2:7" ht="11" x14ac:dyDescent="0.15">
      <c r="B50" s="16" t="s">
        <v>452</v>
      </c>
      <c r="C50" s="17">
        <v>26</v>
      </c>
      <c r="D50" s="17">
        <v>-56</v>
      </c>
      <c r="E50" s="17">
        <v>32</v>
      </c>
      <c r="F50" s="17">
        <v>55</v>
      </c>
      <c r="G50" s="17">
        <v>-224</v>
      </c>
    </row>
    <row r="51" spans="2:7" ht="11" x14ac:dyDescent="0.15">
      <c r="B51" s="36" t="s">
        <v>100</v>
      </c>
      <c r="C51" s="38">
        <v>-5452</v>
      </c>
      <c r="D51" s="38">
        <v>-59</v>
      </c>
      <c r="E51" s="38">
        <v>3216</v>
      </c>
      <c r="F51" s="38">
        <v>953</v>
      </c>
      <c r="G51" s="38">
        <v>-3184</v>
      </c>
    </row>
    <row r="52" spans="2:7" ht="11" x14ac:dyDescent="0.15">
      <c r="B52" s="16"/>
      <c r="C52" s="16"/>
      <c r="D52" s="16"/>
      <c r="E52" s="16"/>
      <c r="F52" s="16"/>
      <c r="G52" s="16"/>
    </row>
    <row r="53" spans="2:7" ht="11" x14ac:dyDescent="0.15">
      <c r="B53" s="36" t="s">
        <v>378</v>
      </c>
      <c r="C53" s="16"/>
      <c r="D53" s="16"/>
      <c r="E53" s="16"/>
      <c r="F53" s="16"/>
      <c r="G53" s="16"/>
    </row>
    <row r="54" spans="2:7" ht="11" x14ac:dyDescent="0.15">
      <c r="B54" s="16" t="s">
        <v>453</v>
      </c>
      <c r="C54" s="17">
        <v>1176</v>
      </c>
      <c r="D54" s="17">
        <v>1460</v>
      </c>
      <c r="E54" s="17">
        <v>1279</v>
      </c>
      <c r="F54" s="17">
        <v>1041</v>
      </c>
      <c r="G54" s="17">
        <v>1101</v>
      </c>
    </row>
    <row r="55" spans="2:7" ht="11" x14ac:dyDescent="0.15">
      <c r="B55" s="16" t="s">
        <v>454</v>
      </c>
      <c r="C55" s="17">
        <v>712</v>
      </c>
      <c r="D55" s="17">
        <v>1111</v>
      </c>
      <c r="E55" s="17">
        <v>1069</v>
      </c>
      <c r="F55" s="17">
        <v>2075</v>
      </c>
      <c r="G55" s="17">
        <v>1940</v>
      </c>
    </row>
    <row r="56" spans="2:7" ht="11" x14ac:dyDescent="0.15">
      <c r="B56" s="16" t="s">
        <v>335</v>
      </c>
      <c r="C56" s="17">
        <v>-2638.1</v>
      </c>
      <c r="D56" s="17">
        <v>-745.3</v>
      </c>
      <c r="E56" s="17">
        <v>2322.875</v>
      </c>
      <c r="F56" s="17">
        <v>1065.5</v>
      </c>
      <c r="G56" s="17">
        <v>-54.3</v>
      </c>
    </row>
    <row r="57" spans="2:7" ht="11" x14ac:dyDescent="0.15">
      <c r="B57" s="16" t="s">
        <v>284</v>
      </c>
      <c r="C57" s="17">
        <v>-2470.6</v>
      </c>
      <c r="D57" s="17">
        <v>-600.29999999999995</v>
      </c>
      <c r="E57" s="17">
        <v>2513.5</v>
      </c>
      <c r="F57" s="17">
        <v>1256.75</v>
      </c>
      <c r="G57" s="17">
        <v>110.125</v>
      </c>
    </row>
    <row r="58" spans="2:7" ht="11" x14ac:dyDescent="0.15">
      <c r="B58" s="16" t="s">
        <v>455</v>
      </c>
      <c r="C58" s="17">
        <v>4131</v>
      </c>
      <c r="D58" s="17">
        <v>1946</v>
      </c>
      <c r="E58" s="17">
        <v>-128</v>
      </c>
      <c r="F58" s="17">
        <v>3244</v>
      </c>
      <c r="G58" s="17">
        <v>4240</v>
      </c>
    </row>
    <row r="59" spans="2:7" ht="11" x14ac:dyDescent="0.15">
      <c r="B59" s="16" t="s">
        <v>456</v>
      </c>
      <c r="C59" s="17">
        <v>2516</v>
      </c>
      <c r="D59" s="17">
        <v>2643</v>
      </c>
      <c r="E59" s="17">
        <v>528</v>
      </c>
      <c r="F59" s="17">
        <v>2450</v>
      </c>
      <c r="G59" s="17">
        <v>5765</v>
      </c>
    </row>
    <row r="60" spans="2:7" ht="11" x14ac:dyDescent="0.15">
      <c r="B60" s="16" t="s">
        <v>394</v>
      </c>
      <c r="C60" s="43">
        <v>44182</v>
      </c>
      <c r="D60" s="43">
        <v>44546</v>
      </c>
      <c r="E60" s="43">
        <v>44546</v>
      </c>
      <c r="F60" s="43">
        <v>44910</v>
      </c>
      <c r="G60" s="43">
        <v>44910</v>
      </c>
    </row>
    <row r="61" spans="2:7" ht="12" x14ac:dyDescent="0.15">
      <c r="B61" s="16" t="s">
        <v>395</v>
      </c>
      <c r="C61" s="44" t="s">
        <v>457</v>
      </c>
      <c r="D61" s="44" t="s">
        <v>396</v>
      </c>
      <c r="E61" s="44" t="s">
        <v>396</v>
      </c>
      <c r="F61" s="44" t="s">
        <v>396</v>
      </c>
      <c r="G61" s="44" t="s">
        <v>398</v>
      </c>
    </row>
    <row r="62" spans="2:7" ht="12" x14ac:dyDescent="0.15">
      <c r="B62" s="16" t="s">
        <v>399</v>
      </c>
      <c r="C62" s="44" t="s">
        <v>400</v>
      </c>
      <c r="D62" s="44" t="s">
        <v>400</v>
      </c>
      <c r="E62" s="44" t="s">
        <v>400</v>
      </c>
      <c r="F62" s="44" t="s">
        <v>400</v>
      </c>
      <c r="G62" s="44" t="s">
        <v>400</v>
      </c>
    </row>
    <row r="63" spans="2:7" ht="11" x14ac:dyDescent="0.15">
      <c r="B63" s="16"/>
      <c r="C63" s="16"/>
      <c r="D63" s="16"/>
      <c r="E63" s="16"/>
      <c r="F63" s="16"/>
      <c r="G63" s="16"/>
    </row>
    <row r="64" spans="2:7" ht="72" x14ac:dyDescent="0.15">
      <c r="B64" s="51" t="s">
        <v>411</v>
      </c>
      <c r="C64" s="46"/>
      <c r="D64" s="46"/>
      <c r="E64" s="46"/>
      <c r="F64" s="46"/>
      <c r="G64" s="46"/>
    </row>
    <row r="65" ht="11" x14ac:dyDescent="0.15"/>
    <row r="66" ht="11" x14ac:dyDescent="0.15"/>
    <row r="67" ht="11" x14ac:dyDescent="0.15"/>
    <row r="68" ht="11" x14ac:dyDescent="0.15"/>
    <row r="69" ht="11" x14ac:dyDescent="0.15"/>
    <row r="70" ht="11" x14ac:dyDescent="0.15"/>
    <row r="71" ht="11" x14ac:dyDescent="0.15"/>
    <row r="72" ht="11" x14ac:dyDescent="0.15"/>
    <row r="73" ht="11" x14ac:dyDescent="0.15"/>
    <row r="74" ht="11" x14ac:dyDescent="0.15"/>
    <row r="75" ht="11" x14ac:dyDescent="0.15"/>
    <row r="76" ht="11" x14ac:dyDescent="0.15"/>
    <row r="77" ht="11" x14ac:dyDescent="0.15"/>
    <row r="78" ht="11" x14ac:dyDescent="0.15"/>
    <row r="79" ht="11" x14ac:dyDescent="0.15"/>
    <row r="80" ht="11" x14ac:dyDescent="0.15"/>
    <row r="81" ht="11" x14ac:dyDescent="0.15"/>
    <row r="82" ht="11" x14ac:dyDescent="0.15"/>
    <row r="83" ht="11" x14ac:dyDescent="0.15"/>
    <row r="84" ht="11" x14ac:dyDescent="0.15"/>
    <row r="85" ht="11" x14ac:dyDescent="0.15"/>
    <row r="86" ht="11" x14ac:dyDescent="0.15"/>
    <row r="87" ht="11" x14ac:dyDescent="0.15"/>
    <row r="88" ht="11" x14ac:dyDescent="0.15"/>
    <row r="89" ht="11" x14ac:dyDescent="0.15"/>
    <row r="90" ht="11" x14ac:dyDescent="0.15"/>
    <row r="91" ht="11" x14ac:dyDescent="0.15"/>
    <row r="92" ht="11" x14ac:dyDescent="0.15"/>
    <row r="93" ht="11" x14ac:dyDescent="0.15"/>
    <row r="94" ht="11" x14ac:dyDescent="0.15"/>
    <row r="95" ht="11" x14ac:dyDescent="0.15"/>
    <row r="96" ht="11" x14ac:dyDescent="0.15"/>
    <row r="97" ht="11" x14ac:dyDescent="0.15"/>
    <row r="98" ht="11" x14ac:dyDescent="0.15"/>
    <row r="99" ht="11" x14ac:dyDescent="0.15"/>
    <row r="100" ht="11" x14ac:dyDescent="0.15"/>
    <row r="101" ht="11" x14ac:dyDescent="0.15"/>
    <row r="102" ht="11" x14ac:dyDescent="0.15"/>
    <row r="103" ht="11" x14ac:dyDescent="0.15"/>
    <row r="104" ht="11" x14ac:dyDescent="0.15"/>
    <row r="105" ht="11" x14ac:dyDescent="0.15"/>
    <row r="106" ht="11" x14ac:dyDescent="0.15"/>
    <row r="107" ht="11" x14ac:dyDescent="0.15"/>
    <row r="108" ht="11" x14ac:dyDescent="0.15"/>
    <row r="109" ht="11" x14ac:dyDescent="0.15"/>
    <row r="110" ht="11" x14ac:dyDescent="0.15"/>
    <row r="111" ht="11" x14ac:dyDescent="0.15"/>
    <row r="112" ht="11" x14ac:dyDescent="0.15"/>
    <row r="113" ht="11" x14ac:dyDescent="0.15"/>
    <row r="114" ht="11" x14ac:dyDescent="0.15"/>
    <row r="115" ht="11" x14ac:dyDescent="0.15"/>
    <row r="116" ht="11" x14ac:dyDescent="0.15"/>
    <row r="117" ht="11" x14ac:dyDescent="0.15"/>
    <row r="118" ht="11" x14ac:dyDescent="0.15"/>
    <row r="119" ht="11" x14ac:dyDescent="0.15"/>
    <row r="120" ht="11" x14ac:dyDescent="0.15"/>
    <row r="121" ht="11" x14ac:dyDescent="0.15"/>
    <row r="122" ht="11" x14ac:dyDescent="0.15"/>
    <row r="123" ht="11" x14ac:dyDescent="0.15"/>
    <row r="124" ht="11" x14ac:dyDescent="0.15"/>
    <row r="125" ht="11" x14ac:dyDescent="0.15"/>
    <row r="126" ht="11" x14ac:dyDescent="0.15"/>
    <row r="127" ht="11" x14ac:dyDescent="0.15"/>
    <row r="128" ht="11" x14ac:dyDescent="0.15"/>
    <row r="129" ht="11" x14ac:dyDescent="0.15"/>
    <row r="130" ht="11" x14ac:dyDescent="0.15"/>
    <row r="131" ht="11" x14ac:dyDescent="0.15"/>
    <row r="132" ht="11" x14ac:dyDescent="0.15"/>
    <row r="133" ht="11" x14ac:dyDescent="0.15"/>
    <row r="134" ht="11" x14ac:dyDescent="0.15"/>
    <row r="135" ht="11" x14ac:dyDescent="0.15"/>
    <row r="136" ht="11" x14ac:dyDescent="0.15"/>
    <row r="137" ht="11" x14ac:dyDescent="0.15"/>
    <row r="138" ht="11" x14ac:dyDescent="0.15"/>
    <row r="139" ht="11" x14ac:dyDescent="0.15"/>
    <row r="140" ht="11" x14ac:dyDescent="0.15"/>
    <row r="141" ht="11" x14ac:dyDescent="0.15"/>
    <row r="142" ht="11" x14ac:dyDescent="0.15"/>
    <row r="143" ht="11" x14ac:dyDescent="0.15"/>
    <row r="144" ht="11" x14ac:dyDescent="0.15"/>
    <row r="145" ht="11" x14ac:dyDescent="0.15"/>
    <row r="146" ht="11" x14ac:dyDescent="0.15"/>
    <row r="147" ht="11" x14ac:dyDescent="0.15"/>
    <row r="148" ht="11" x14ac:dyDescent="0.15"/>
    <row r="149" ht="11" x14ac:dyDescent="0.15"/>
    <row r="150" ht="11" x14ac:dyDescent="0.15"/>
    <row r="151" ht="11" x14ac:dyDescent="0.15"/>
    <row r="152" ht="11" x14ac:dyDescent="0.15"/>
    <row r="153" ht="11" x14ac:dyDescent="0.15"/>
    <row r="154" ht="11" x14ac:dyDescent="0.15"/>
    <row r="155" ht="11" x14ac:dyDescent="0.15"/>
    <row r="156" ht="11" x14ac:dyDescent="0.15"/>
    <row r="157" ht="11" x14ac:dyDescent="0.15"/>
    <row r="158" ht="11" x14ac:dyDescent="0.15"/>
    <row r="159" ht="11" x14ac:dyDescent="0.15"/>
    <row r="160" ht="11" x14ac:dyDescent="0.15"/>
    <row r="161" ht="11" x14ac:dyDescent="0.15"/>
    <row r="162" ht="11" x14ac:dyDescent="0.15"/>
    <row r="163" ht="11" x14ac:dyDescent="0.15"/>
    <row r="164" ht="11" x14ac:dyDescent="0.15"/>
    <row r="165" ht="11" x14ac:dyDescent="0.15"/>
    <row r="166" ht="11" x14ac:dyDescent="0.15"/>
    <row r="167" ht="11" x14ac:dyDescent="0.15"/>
    <row r="168" ht="11" x14ac:dyDescent="0.15"/>
    <row r="169" ht="11" x14ac:dyDescent="0.15"/>
    <row r="170" ht="11" x14ac:dyDescent="0.15"/>
    <row r="171" ht="11" x14ac:dyDescent="0.15"/>
    <row r="172" ht="11" x14ac:dyDescent="0.15"/>
    <row r="173" ht="11" x14ac:dyDescent="0.15"/>
    <row r="174" ht="11" x14ac:dyDescent="0.15"/>
    <row r="175" ht="11" x14ac:dyDescent="0.15"/>
    <row r="176" ht="11" x14ac:dyDescent="0.15"/>
    <row r="177" ht="11" x14ac:dyDescent="0.15"/>
    <row r="178" ht="11" x14ac:dyDescent="0.15"/>
    <row r="179" ht="11" x14ac:dyDescent="0.15"/>
    <row r="180" ht="11" x14ac:dyDescent="0.15"/>
    <row r="181" ht="11" x14ac:dyDescent="0.15"/>
    <row r="182" ht="11" x14ac:dyDescent="0.15"/>
    <row r="183" ht="11" x14ac:dyDescent="0.15"/>
    <row r="184" ht="11" x14ac:dyDescent="0.15"/>
    <row r="185" ht="11" x14ac:dyDescent="0.15"/>
    <row r="186" ht="11" x14ac:dyDescent="0.15"/>
    <row r="187" ht="11" x14ac:dyDescent="0.15"/>
    <row r="188" ht="11" x14ac:dyDescent="0.15"/>
    <row r="189" ht="11" x14ac:dyDescent="0.15"/>
    <row r="190" ht="11" x14ac:dyDescent="0.15"/>
    <row r="191" ht="11" x14ac:dyDescent="0.15"/>
    <row r="192" ht="11" x14ac:dyDescent="0.15"/>
    <row r="193" ht="11" x14ac:dyDescent="0.15"/>
    <row r="194" ht="11" x14ac:dyDescent="0.15"/>
    <row r="195" ht="11" x14ac:dyDescent="0.15"/>
    <row r="196" ht="11" x14ac:dyDescent="0.15"/>
    <row r="197" ht="11" x14ac:dyDescent="0.15"/>
    <row r="198" ht="11" x14ac:dyDescent="0.15"/>
    <row r="199" ht="11" x14ac:dyDescent="0.15"/>
    <row r="200" ht="11" x14ac:dyDescent="0.15"/>
    <row r="201" ht="11" x14ac:dyDescent="0.15"/>
    <row r="202" ht="11" x14ac:dyDescent="0.15"/>
    <row r="203" ht="11" x14ac:dyDescent="0.15"/>
    <row r="204" ht="11" x14ac:dyDescent="0.15"/>
    <row r="205" ht="11" x14ac:dyDescent="0.15"/>
    <row r="206" ht="11" x14ac:dyDescent="0.15"/>
    <row r="207" ht="11" x14ac:dyDescent="0.15"/>
    <row r="208" ht="11" x14ac:dyDescent="0.15"/>
    <row r="209" ht="11" x14ac:dyDescent="0.15"/>
    <row r="210" ht="11" x14ac:dyDescent="0.15"/>
    <row r="211" ht="11" x14ac:dyDescent="0.15"/>
    <row r="212" ht="11" x14ac:dyDescent="0.15"/>
    <row r="213" ht="11" x14ac:dyDescent="0.15"/>
    <row r="214" ht="11" x14ac:dyDescent="0.15"/>
    <row r="215" ht="11" x14ac:dyDescent="0.15"/>
    <row r="216" ht="11" x14ac:dyDescent="0.15"/>
    <row r="217" ht="11" x14ac:dyDescent="0.15"/>
    <row r="218" ht="11" x14ac:dyDescent="0.15"/>
    <row r="219" ht="11" x14ac:dyDescent="0.15"/>
    <row r="220" ht="11" x14ac:dyDescent="0.15"/>
    <row r="221" ht="11" x14ac:dyDescent="0.15"/>
    <row r="222" ht="11" x14ac:dyDescent="0.15"/>
    <row r="223" ht="11" x14ac:dyDescent="0.15"/>
    <row r="224" ht="11" x14ac:dyDescent="0.15"/>
    <row r="225" ht="11" x14ac:dyDescent="0.15"/>
    <row r="226" ht="11" x14ac:dyDescent="0.15"/>
    <row r="227" ht="11" x14ac:dyDescent="0.15"/>
    <row r="228" ht="11" x14ac:dyDescent="0.15"/>
    <row r="229" ht="11" x14ac:dyDescent="0.15"/>
    <row r="230" ht="11" x14ac:dyDescent="0.15"/>
    <row r="231" ht="11" x14ac:dyDescent="0.15"/>
    <row r="232" ht="11" x14ac:dyDescent="0.15"/>
    <row r="233" ht="11" x14ac:dyDescent="0.15"/>
    <row r="234" ht="11" x14ac:dyDescent="0.15"/>
    <row r="235" ht="11" x14ac:dyDescent="0.15"/>
    <row r="236" ht="11" x14ac:dyDescent="0.15"/>
    <row r="237" ht="11" x14ac:dyDescent="0.15"/>
    <row r="238" ht="11" x14ac:dyDescent="0.15"/>
    <row r="239" ht="11" x14ac:dyDescent="0.15"/>
    <row r="240" ht="11" x14ac:dyDescent="0.15"/>
    <row r="241" ht="11" x14ac:dyDescent="0.15"/>
    <row r="242" ht="11" x14ac:dyDescent="0.15"/>
    <row r="243" ht="11" x14ac:dyDescent="0.15"/>
    <row r="244" ht="11" x14ac:dyDescent="0.15"/>
    <row r="245" ht="11" x14ac:dyDescent="0.15"/>
    <row r="246" ht="11" x14ac:dyDescent="0.15"/>
    <row r="247" ht="11" x14ac:dyDescent="0.15"/>
    <row r="248" ht="11" x14ac:dyDescent="0.15"/>
    <row r="249" ht="11" x14ac:dyDescent="0.15"/>
    <row r="250" ht="11" x14ac:dyDescent="0.15"/>
    <row r="251" ht="11" x14ac:dyDescent="0.15"/>
    <row r="252" ht="11" x14ac:dyDescent="0.15"/>
    <row r="253" ht="11" x14ac:dyDescent="0.15"/>
    <row r="254" ht="11" x14ac:dyDescent="0.15"/>
    <row r="255" ht="11" x14ac:dyDescent="0.15"/>
    <row r="256" ht="11" x14ac:dyDescent="0.15"/>
    <row r="257" ht="11" x14ac:dyDescent="0.15"/>
    <row r="258" ht="11" x14ac:dyDescent="0.15"/>
    <row r="259" ht="11" x14ac:dyDescent="0.15"/>
    <row r="260" ht="11" x14ac:dyDescent="0.15"/>
    <row r="261" ht="11" x14ac:dyDescent="0.15"/>
    <row r="262" ht="11" x14ac:dyDescent="0.15"/>
    <row r="263" ht="11" x14ac:dyDescent="0.15"/>
    <row r="264" ht="11" x14ac:dyDescent="0.15"/>
    <row r="265" ht="11" x14ac:dyDescent="0.15"/>
    <row r="266" ht="11" x14ac:dyDescent="0.15"/>
    <row r="267" ht="11" x14ac:dyDescent="0.15"/>
    <row r="268" ht="11" x14ac:dyDescent="0.15"/>
    <row r="269" ht="11" x14ac:dyDescent="0.15"/>
    <row r="270" ht="11" x14ac:dyDescent="0.15"/>
    <row r="271" ht="11" x14ac:dyDescent="0.15"/>
    <row r="272" ht="11" x14ac:dyDescent="0.15"/>
    <row r="273" ht="11" x14ac:dyDescent="0.15"/>
    <row r="274" ht="11" x14ac:dyDescent="0.15"/>
    <row r="275" ht="11" x14ac:dyDescent="0.15"/>
    <row r="276" ht="11" x14ac:dyDescent="0.15"/>
    <row r="277" ht="11" x14ac:dyDescent="0.15"/>
    <row r="278" ht="11" x14ac:dyDescent="0.15"/>
    <row r="279" ht="11" x14ac:dyDescent="0.15"/>
    <row r="280" ht="11" x14ac:dyDescent="0.15"/>
    <row r="281" ht="11" x14ac:dyDescent="0.15"/>
    <row r="282" ht="11" x14ac:dyDescent="0.15"/>
    <row r="283" ht="11" x14ac:dyDescent="0.15"/>
    <row r="284" ht="11" x14ac:dyDescent="0.15"/>
    <row r="285" ht="11" x14ac:dyDescent="0.15"/>
    <row r="286" ht="11" x14ac:dyDescent="0.15"/>
    <row r="287" ht="11" x14ac:dyDescent="0.15"/>
    <row r="288" ht="11" x14ac:dyDescent="0.15"/>
    <row r="289" ht="11" x14ac:dyDescent="0.15"/>
    <row r="290" ht="11" x14ac:dyDescent="0.15"/>
    <row r="291" ht="11" x14ac:dyDescent="0.15"/>
    <row r="292" ht="11" x14ac:dyDescent="0.15"/>
    <row r="293" ht="11" x14ac:dyDescent="0.15"/>
    <row r="294" ht="11" x14ac:dyDescent="0.15"/>
    <row r="295" ht="11" x14ac:dyDescent="0.15"/>
    <row r="296" ht="11" x14ac:dyDescent="0.15"/>
    <row r="297" ht="11" x14ac:dyDescent="0.15"/>
    <row r="298" ht="11" x14ac:dyDescent="0.15"/>
    <row r="299" ht="11" x14ac:dyDescent="0.15"/>
    <row r="300" ht="11" x14ac:dyDescent="0.15"/>
    <row r="301" ht="11" x14ac:dyDescent="0.15"/>
    <row r="302" ht="11" x14ac:dyDescent="0.15"/>
    <row r="303" ht="11" x14ac:dyDescent="0.15"/>
    <row r="304" ht="11" x14ac:dyDescent="0.15"/>
    <row r="305" ht="11" x14ac:dyDescent="0.15"/>
    <row r="306" ht="11" x14ac:dyDescent="0.15"/>
    <row r="307" ht="11" x14ac:dyDescent="0.15"/>
    <row r="308" ht="11" x14ac:dyDescent="0.15"/>
    <row r="309" ht="11" x14ac:dyDescent="0.15"/>
    <row r="310" ht="11" x14ac:dyDescent="0.15"/>
    <row r="311" ht="11" x14ac:dyDescent="0.15"/>
    <row r="312" ht="11" x14ac:dyDescent="0.15"/>
    <row r="313" ht="11" x14ac:dyDescent="0.15"/>
    <row r="314" ht="11" x14ac:dyDescent="0.15"/>
    <row r="315" ht="11" x14ac:dyDescent="0.15"/>
    <row r="316" ht="11" x14ac:dyDescent="0.15"/>
    <row r="317" ht="11" x14ac:dyDescent="0.15"/>
    <row r="318" ht="11" x14ac:dyDescent="0.15"/>
    <row r="319" ht="11" x14ac:dyDescent="0.15"/>
    <row r="320" ht="11" x14ac:dyDescent="0.15"/>
    <row r="321" ht="11" x14ac:dyDescent="0.15"/>
    <row r="322" ht="11" x14ac:dyDescent="0.15"/>
    <row r="323" ht="11" x14ac:dyDescent="0.15"/>
    <row r="324" ht="11" x14ac:dyDescent="0.15"/>
    <row r="325" ht="11" x14ac:dyDescent="0.15"/>
    <row r="326" ht="11" x14ac:dyDescent="0.15"/>
    <row r="327" ht="11" x14ac:dyDescent="0.15"/>
    <row r="328" ht="11" x14ac:dyDescent="0.15"/>
    <row r="329" ht="11" x14ac:dyDescent="0.15"/>
    <row r="330" ht="11" x14ac:dyDescent="0.15"/>
    <row r="331" ht="11" x14ac:dyDescent="0.15"/>
    <row r="332" ht="11" x14ac:dyDescent="0.15"/>
    <row r="333" ht="11" x14ac:dyDescent="0.15"/>
    <row r="334" ht="11" x14ac:dyDescent="0.15"/>
    <row r="335" ht="11" x14ac:dyDescent="0.15"/>
    <row r="336" ht="11" x14ac:dyDescent="0.15"/>
    <row r="337" ht="11" x14ac:dyDescent="0.15"/>
    <row r="338" ht="11" x14ac:dyDescent="0.15"/>
    <row r="339" ht="11" x14ac:dyDescent="0.15"/>
    <row r="340" ht="11" x14ac:dyDescent="0.15"/>
    <row r="341" ht="11" x14ac:dyDescent="0.15"/>
    <row r="342" ht="11" x14ac:dyDescent="0.15"/>
    <row r="343" ht="11" x14ac:dyDescent="0.15"/>
    <row r="344" ht="11" x14ac:dyDescent="0.15"/>
    <row r="345" ht="11" x14ac:dyDescent="0.15"/>
    <row r="346" ht="11" x14ac:dyDescent="0.15"/>
    <row r="347" ht="11" x14ac:dyDescent="0.15"/>
    <row r="348" ht="11" x14ac:dyDescent="0.15"/>
    <row r="349" ht="11" x14ac:dyDescent="0.15"/>
    <row r="350" ht="11" x14ac:dyDescent="0.15"/>
    <row r="351" ht="11" x14ac:dyDescent="0.15"/>
    <row r="352" ht="11" x14ac:dyDescent="0.15"/>
    <row r="353" ht="11" x14ac:dyDescent="0.15"/>
    <row r="354" ht="11" x14ac:dyDescent="0.15"/>
    <row r="355" ht="11" x14ac:dyDescent="0.15"/>
    <row r="356" ht="11" x14ac:dyDescent="0.15"/>
    <row r="357" ht="11" x14ac:dyDescent="0.15"/>
    <row r="358" ht="11" x14ac:dyDescent="0.15"/>
    <row r="359" ht="11" x14ac:dyDescent="0.15"/>
    <row r="360" ht="11" x14ac:dyDescent="0.15"/>
    <row r="361" ht="11" x14ac:dyDescent="0.15"/>
    <row r="362" ht="11" x14ac:dyDescent="0.15"/>
    <row r="363" ht="11" x14ac:dyDescent="0.15"/>
    <row r="364" ht="11" x14ac:dyDescent="0.15"/>
    <row r="365" ht="11" x14ac:dyDescent="0.15"/>
    <row r="366" ht="11" x14ac:dyDescent="0.15"/>
    <row r="367" ht="11" x14ac:dyDescent="0.15"/>
    <row r="368" ht="11" x14ac:dyDescent="0.15"/>
    <row r="369" ht="11" x14ac:dyDescent="0.15"/>
    <row r="370" ht="11" x14ac:dyDescent="0.15"/>
    <row r="371" ht="11" x14ac:dyDescent="0.15"/>
    <row r="372" ht="11" x14ac:dyDescent="0.15"/>
    <row r="373" ht="11" x14ac:dyDescent="0.15"/>
    <row r="374" ht="11" x14ac:dyDescent="0.15"/>
    <row r="375" ht="11" x14ac:dyDescent="0.15"/>
    <row r="376" ht="11" x14ac:dyDescent="0.15"/>
    <row r="377" ht="11" x14ac:dyDescent="0.15"/>
    <row r="378" ht="11" x14ac:dyDescent="0.15"/>
    <row r="379" ht="11" x14ac:dyDescent="0.15"/>
    <row r="380" ht="11" x14ac:dyDescent="0.15"/>
    <row r="381" ht="11" x14ac:dyDescent="0.15"/>
    <row r="382" ht="11" x14ac:dyDescent="0.15"/>
    <row r="383" ht="11" x14ac:dyDescent="0.15"/>
    <row r="384" ht="11" x14ac:dyDescent="0.15"/>
    <row r="385" ht="11" x14ac:dyDescent="0.15"/>
    <row r="386" ht="11" x14ac:dyDescent="0.15"/>
    <row r="387" ht="11" x14ac:dyDescent="0.15"/>
    <row r="388" ht="11" x14ac:dyDescent="0.15"/>
    <row r="389" ht="11" x14ac:dyDescent="0.15"/>
    <row r="390" ht="11" x14ac:dyDescent="0.15"/>
    <row r="391" ht="11" x14ac:dyDescent="0.15"/>
    <row r="392" ht="11" x14ac:dyDescent="0.15"/>
    <row r="393" ht="11" x14ac:dyDescent="0.15"/>
    <row r="394" ht="11" x14ac:dyDescent="0.15"/>
    <row r="395" ht="11" x14ac:dyDescent="0.15"/>
    <row r="396" ht="11" x14ac:dyDescent="0.15"/>
    <row r="397" ht="11" x14ac:dyDescent="0.15"/>
    <row r="398" ht="11" x14ac:dyDescent="0.15"/>
    <row r="399" ht="11" x14ac:dyDescent="0.15"/>
    <row r="400" ht="11" x14ac:dyDescent="0.15"/>
    <row r="401" ht="11" x14ac:dyDescent="0.15"/>
    <row r="402" ht="11" x14ac:dyDescent="0.15"/>
    <row r="403" ht="11" x14ac:dyDescent="0.15"/>
    <row r="404" ht="11" x14ac:dyDescent="0.15"/>
    <row r="405" ht="11" x14ac:dyDescent="0.15"/>
    <row r="406" ht="11" x14ac:dyDescent="0.15"/>
    <row r="407" ht="11" x14ac:dyDescent="0.15"/>
    <row r="408" ht="11" x14ac:dyDescent="0.15"/>
    <row r="409" ht="11" x14ac:dyDescent="0.15"/>
    <row r="410" ht="11" x14ac:dyDescent="0.15"/>
    <row r="411" ht="11" x14ac:dyDescent="0.15"/>
    <row r="412" ht="11" x14ac:dyDescent="0.15"/>
    <row r="413" ht="11" x14ac:dyDescent="0.15"/>
    <row r="414" ht="11" x14ac:dyDescent="0.15"/>
    <row r="415" ht="11" x14ac:dyDescent="0.15"/>
    <row r="416" ht="11" x14ac:dyDescent="0.15"/>
    <row r="417" ht="11" x14ac:dyDescent="0.15"/>
    <row r="418" ht="11" x14ac:dyDescent="0.15"/>
    <row r="419" ht="11" x14ac:dyDescent="0.15"/>
    <row r="420" ht="11" x14ac:dyDescent="0.15"/>
    <row r="421" ht="11" x14ac:dyDescent="0.15"/>
    <row r="422" ht="11" x14ac:dyDescent="0.15"/>
    <row r="423" ht="11" x14ac:dyDescent="0.15"/>
    <row r="424" ht="11" x14ac:dyDescent="0.15"/>
    <row r="425" ht="11" x14ac:dyDescent="0.15"/>
    <row r="426" ht="11" x14ac:dyDescent="0.15"/>
    <row r="427" ht="11" x14ac:dyDescent="0.15"/>
    <row r="428" ht="11" x14ac:dyDescent="0.15"/>
    <row r="429" ht="11" x14ac:dyDescent="0.15"/>
    <row r="430" ht="11" x14ac:dyDescent="0.15"/>
    <row r="431" ht="11" x14ac:dyDescent="0.15"/>
    <row r="432" ht="11" x14ac:dyDescent="0.15"/>
    <row r="433" ht="11" x14ac:dyDescent="0.15"/>
    <row r="434" ht="11" x14ac:dyDescent="0.15"/>
    <row r="435" ht="11" x14ac:dyDescent="0.15"/>
    <row r="436" ht="11" x14ac:dyDescent="0.15"/>
    <row r="437" ht="11" x14ac:dyDescent="0.15"/>
    <row r="438" ht="11" x14ac:dyDescent="0.15"/>
    <row r="439" ht="11" x14ac:dyDescent="0.15"/>
    <row r="440" ht="11" x14ac:dyDescent="0.15"/>
    <row r="441" ht="11" x14ac:dyDescent="0.15"/>
    <row r="442" ht="11" x14ac:dyDescent="0.15"/>
    <row r="443" ht="11" x14ac:dyDescent="0.15"/>
    <row r="444" ht="11" x14ac:dyDescent="0.15"/>
    <row r="445" ht="11" x14ac:dyDescent="0.15"/>
    <row r="446" ht="11" x14ac:dyDescent="0.15"/>
    <row r="447" ht="11" x14ac:dyDescent="0.15"/>
    <row r="448" ht="11" x14ac:dyDescent="0.15"/>
    <row r="449" ht="11" x14ac:dyDescent="0.15"/>
    <row r="450" ht="11" x14ac:dyDescent="0.15"/>
    <row r="451" ht="11" x14ac:dyDescent="0.15"/>
    <row r="452" ht="11" x14ac:dyDescent="0.15"/>
    <row r="453" ht="11" x14ac:dyDescent="0.15"/>
    <row r="454" ht="11" x14ac:dyDescent="0.15"/>
    <row r="455" ht="11" x14ac:dyDescent="0.15"/>
    <row r="456" ht="11" x14ac:dyDescent="0.15"/>
    <row r="457" ht="11" x14ac:dyDescent="0.15"/>
    <row r="458" ht="11" x14ac:dyDescent="0.15"/>
    <row r="459" ht="11" x14ac:dyDescent="0.15"/>
    <row r="460" ht="11" x14ac:dyDescent="0.15"/>
    <row r="461" ht="11" x14ac:dyDescent="0.15"/>
    <row r="462" ht="11" x14ac:dyDescent="0.15"/>
    <row r="463" ht="11" x14ac:dyDescent="0.15"/>
    <row r="464" ht="11" x14ac:dyDescent="0.15"/>
    <row r="465" ht="11" x14ac:dyDescent="0.15"/>
    <row r="466" ht="11" x14ac:dyDescent="0.15"/>
    <row r="467" ht="11" x14ac:dyDescent="0.15"/>
    <row r="468" ht="11" x14ac:dyDescent="0.15"/>
    <row r="469" ht="11" x14ac:dyDescent="0.15"/>
    <row r="470" ht="11" x14ac:dyDescent="0.15"/>
    <row r="471" ht="11" x14ac:dyDescent="0.15"/>
    <row r="472" ht="11" x14ac:dyDescent="0.15"/>
    <row r="473" ht="11" x14ac:dyDescent="0.15"/>
    <row r="474" ht="11" x14ac:dyDescent="0.15"/>
    <row r="475" ht="11" x14ac:dyDescent="0.15"/>
    <row r="476" ht="11" x14ac:dyDescent="0.15"/>
    <row r="477" ht="11" x14ac:dyDescent="0.15"/>
    <row r="478" ht="11" x14ac:dyDescent="0.15"/>
    <row r="479" ht="11" x14ac:dyDescent="0.15"/>
    <row r="480" ht="11" x14ac:dyDescent="0.15"/>
    <row r="481" ht="11" x14ac:dyDescent="0.15"/>
    <row r="482" ht="11" x14ac:dyDescent="0.15"/>
    <row r="483" ht="11" x14ac:dyDescent="0.15"/>
    <row r="484" ht="11" x14ac:dyDescent="0.15"/>
    <row r="485" ht="11" x14ac:dyDescent="0.15"/>
    <row r="486" ht="11" x14ac:dyDescent="0.15"/>
    <row r="487" ht="11" x14ac:dyDescent="0.15"/>
    <row r="488" ht="11" x14ac:dyDescent="0.15"/>
    <row r="489" ht="11" x14ac:dyDescent="0.15"/>
    <row r="490" ht="11" x14ac:dyDescent="0.15"/>
    <row r="491" ht="11" x14ac:dyDescent="0.15"/>
    <row r="492" ht="11" x14ac:dyDescent="0.15"/>
    <row r="493" ht="11" x14ac:dyDescent="0.15"/>
    <row r="494" ht="11" x14ac:dyDescent="0.15"/>
    <row r="495" ht="11" x14ac:dyDescent="0.15"/>
    <row r="496" ht="11" x14ac:dyDescent="0.15"/>
    <row r="497" ht="11" x14ac:dyDescent="0.15"/>
    <row r="498" ht="11" x14ac:dyDescent="0.15"/>
    <row r="499" ht="11" x14ac:dyDescent="0.15"/>
    <row r="500" ht="11" x14ac:dyDescent="0.15"/>
    <row r="501" ht="11" x14ac:dyDescent="0.15"/>
    <row r="502" ht="11" x14ac:dyDescent="0.15"/>
    <row r="503" ht="11" x14ac:dyDescent="0.15"/>
    <row r="504" ht="11" x14ac:dyDescent="0.15"/>
    <row r="505" ht="11" x14ac:dyDescent="0.15"/>
    <row r="506" ht="11" x14ac:dyDescent="0.15"/>
    <row r="507" ht="11" x14ac:dyDescent="0.15"/>
    <row r="508" ht="11" x14ac:dyDescent="0.15"/>
    <row r="509" ht="11" x14ac:dyDescent="0.15"/>
    <row r="510" ht="11" x14ac:dyDescent="0.15"/>
    <row r="511" ht="11" x14ac:dyDescent="0.15"/>
    <row r="512" ht="11" x14ac:dyDescent="0.15"/>
    <row r="513" ht="11" x14ac:dyDescent="0.15"/>
    <row r="514" ht="11" x14ac:dyDescent="0.15"/>
    <row r="515" ht="11" x14ac:dyDescent="0.15"/>
    <row r="516" ht="11" x14ac:dyDescent="0.15"/>
    <row r="517" ht="11" x14ac:dyDescent="0.15"/>
    <row r="518" ht="11" x14ac:dyDescent="0.15"/>
    <row r="519" ht="11" x14ac:dyDescent="0.15"/>
    <row r="520" ht="11" x14ac:dyDescent="0.15"/>
    <row r="521" ht="11" x14ac:dyDescent="0.15"/>
    <row r="522" ht="11" x14ac:dyDescent="0.15"/>
    <row r="523" ht="11" x14ac:dyDescent="0.15"/>
    <row r="524" ht="11" x14ac:dyDescent="0.15"/>
    <row r="525" ht="11" x14ac:dyDescent="0.15"/>
    <row r="526" ht="11" x14ac:dyDescent="0.15"/>
    <row r="527" ht="11" x14ac:dyDescent="0.15"/>
    <row r="528" ht="11" x14ac:dyDescent="0.15"/>
    <row r="529" ht="11" x14ac:dyDescent="0.15"/>
    <row r="530" ht="11" x14ac:dyDescent="0.15"/>
    <row r="531" ht="11" x14ac:dyDescent="0.15"/>
    <row r="532" ht="11" x14ac:dyDescent="0.15"/>
    <row r="533" ht="11" x14ac:dyDescent="0.15"/>
    <row r="534" ht="11" x14ac:dyDescent="0.15"/>
    <row r="535" ht="11" x14ac:dyDescent="0.15"/>
    <row r="536" ht="11" x14ac:dyDescent="0.15"/>
    <row r="537" ht="11" x14ac:dyDescent="0.15"/>
    <row r="538" ht="11" x14ac:dyDescent="0.15"/>
    <row r="539" ht="11" x14ac:dyDescent="0.15"/>
    <row r="540" ht="11" x14ac:dyDescent="0.15"/>
    <row r="541" ht="11" x14ac:dyDescent="0.15"/>
    <row r="542" ht="11" x14ac:dyDescent="0.15"/>
    <row r="543" ht="11" x14ac:dyDescent="0.15"/>
    <row r="544" ht="11" x14ac:dyDescent="0.15"/>
    <row r="545" ht="11" x14ac:dyDescent="0.15"/>
    <row r="546" ht="11" x14ac:dyDescent="0.15"/>
    <row r="547" ht="11" x14ac:dyDescent="0.15"/>
    <row r="548" ht="11" x14ac:dyDescent="0.15"/>
    <row r="549" ht="11" x14ac:dyDescent="0.15"/>
    <row r="550" ht="11" x14ac:dyDescent="0.15"/>
    <row r="551" ht="11" x14ac:dyDescent="0.15"/>
    <row r="552" ht="11" x14ac:dyDescent="0.15"/>
    <row r="553" ht="11" x14ac:dyDescent="0.15"/>
    <row r="554" ht="11" x14ac:dyDescent="0.15"/>
    <row r="555" ht="11" x14ac:dyDescent="0.15"/>
    <row r="556" ht="11" x14ac:dyDescent="0.15"/>
    <row r="557" ht="11" x14ac:dyDescent="0.15"/>
    <row r="558" ht="11" x14ac:dyDescent="0.15"/>
    <row r="559" ht="11" x14ac:dyDescent="0.15"/>
    <row r="560" ht="11" x14ac:dyDescent="0.15"/>
    <row r="561" ht="11" x14ac:dyDescent="0.15"/>
    <row r="562" ht="11" x14ac:dyDescent="0.15"/>
    <row r="563" ht="11" x14ac:dyDescent="0.15"/>
    <row r="564" ht="11" x14ac:dyDescent="0.15"/>
    <row r="565" ht="11" x14ac:dyDescent="0.15"/>
    <row r="566" ht="11" x14ac:dyDescent="0.15"/>
    <row r="567" ht="11" x14ac:dyDescent="0.15"/>
    <row r="568" ht="11" x14ac:dyDescent="0.15"/>
    <row r="569" ht="11" x14ac:dyDescent="0.15"/>
    <row r="570" ht="11" x14ac:dyDescent="0.15"/>
    <row r="571" ht="11" x14ac:dyDescent="0.15"/>
    <row r="572" ht="11" x14ac:dyDescent="0.15"/>
    <row r="573" ht="11" x14ac:dyDescent="0.15"/>
    <row r="574" ht="11" x14ac:dyDescent="0.15"/>
    <row r="575" ht="11" x14ac:dyDescent="0.15"/>
    <row r="576" ht="11" x14ac:dyDescent="0.15"/>
    <row r="577" ht="11" x14ac:dyDescent="0.15"/>
    <row r="578" ht="11" x14ac:dyDescent="0.15"/>
    <row r="579" ht="11" x14ac:dyDescent="0.15"/>
    <row r="580" ht="11" x14ac:dyDescent="0.15"/>
    <row r="581" ht="11" x14ac:dyDescent="0.15"/>
    <row r="582" ht="11" x14ac:dyDescent="0.15"/>
    <row r="583" ht="11" x14ac:dyDescent="0.15"/>
    <row r="584" ht="11" x14ac:dyDescent="0.15"/>
    <row r="585" ht="11" x14ac:dyDescent="0.15"/>
    <row r="586" ht="11" x14ac:dyDescent="0.15"/>
    <row r="587" ht="11" x14ac:dyDescent="0.15"/>
    <row r="588" ht="11" x14ac:dyDescent="0.15"/>
    <row r="589" ht="11" x14ac:dyDescent="0.15"/>
    <row r="590" ht="11" x14ac:dyDescent="0.15"/>
    <row r="591" ht="11" x14ac:dyDescent="0.15"/>
    <row r="592" ht="11" x14ac:dyDescent="0.15"/>
    <row r="593" ht="11" x14ac:dyDescent="0.15"/>
    <row r="594" ht="11" x14ac:dyDescent="0.15"/>
    <row r="595" ht="11" x14ac:dyDescent="0.15"/>
    <row r="596" ht="11" x14ac:dyDescent="0.15"/>
    <row r="597" ht="11" x14ac:dyDescent="0.15"/>
    <row r="598" ht="11" x14ac:dyDescent="0.15"/>
    <row r="599" ht="11" x14ac:dyDescent="0.15"/>
    <row r="600" ht="11" x14ac:dyDescent="0.15"/>
    <row r="601" ht="11" x14ac:dyDescent="0.15"/>
    <row r="602" ht="11" x14ac:dyDescent="0.15"/>
    <row r="603" ht="11" x14ac:dyDescent="0.15"/>
    <row r="604" ht="11" x14ac:dyDescent="0.15"/>
    <row r="605" ht="11" x14ac:dyDescent="0.15"/>
    <row r="606" ht="11" x14ac:dyDescent="0.15"/>
    <row r="607" ht="11" x14ac:dyDescent="0.15"/>
    <row r="608" ht="11" x14ac:dyDescent="0.15"/>
    <row r="609" ht="11" x14ac:dyDescent="0.15"/>
    <row r="610" ht="11" x14ac:dyDescent="0.15"/>
    <row r="611" ht="11" x14ac:dyDescent="0.15"/>
    <row r="612" ht="11" x14ac:dyDescent="0.15"/>
    <row r="613" ht="11" x14ac:dyDescent="0.15"/>
    <row r="614" ht="11" x14ac:dyDescent="0.15"/>
    <row r="615" ht="11" x14ac:dyDescent="0.15"/>
    <row r="616" ht="11" x14ac:dyDescent="0.15"/>
    <row r="617" ht="11" x14ac:dyDescent="0.15"/>
    <row r="618" ht="11" x14ac:dyDescent="0.15"/>
    <row r="619" ht="11" x14ac:dyDescent="0.15"/>
    <row r="620" ht="11" x14ac:dyDescent="0.15"/>
    <row r="621" ht="11" x14ac:dyDescent="0.15"/>
    <row r="622" ht="11" x14ac:dyDescent="0.15"/>
    <row r="623" ht="11" x14ac:dyDescent="0.15"/>
    <row r="624" ht="11" x14ac:dyDescent="0.15"/>
    <row r="625" ht="11" x14ac:dyDescent="0.15"/>
    <row r="626" ht="11" x14ac:dyDescent="0.15"/>
    <row r="627" ht="11" x14ac:dyDescent="0.15"/>
    <row r="628" ht="11" x14ac:dyDescent="0.15"/>
    <row r="629" ht="11" x14ac:dyDescent="0.15"/>
    <row r="630" ht="11" x14ac:dyDescent="0.15"/>
    <row r="631" ht="11" x14ac:dyDescent="0.15"/>
    <row r="632" ht="11" x14ac:dyDescent="0.15"/>
    <row r="633" ht="11" x14ac:dyDescent="0.15"/>
    <row r="634" ht="11" x14ac:dyDescent="0.15"/>
    <row r="635" ht="11" x14ac:dyDescent="0.15"/>
    <row r="636" ht="11" x14ac:dyDescent="0.15"/>
    <row r="637" ht="11" x14ac:dyDescent="0.15"/>
    <row r="638" ht="11" x14ac:dyDescent="0.15"/>
    <row r="639" ht="11" x14ac:dyDescent="0.15"/>
    <row r="640" ht="11" x14ac:dyDescent="0.15"/>
    <row r="641" ht="11" x14ac:dyDescent="0.15"/>
    <row r="642" ht="11" x14ac:dyDescent="0.15"/>
    <row r="643" ht="11" x14ac:dyDescent="0.15"/>
    <row r="644" ht="11" x14ac:dyDescent="0.15"/>
    <row r="645" ht="11" x14ac:dyDescent="0.15"/>
    <row r="646" ht="11" x14ac:dyDescent="0.15"/>
    <row r="647" ht="11" x14ac:dyDescent="0.15"/>
    <row r="648" ht="11" x14ac:dyDescent="0.15"/>
    <row r="649" ht="11" x14ac:dyDescent="0.15"/>
    <row r="650" ht="11" x14ac:dyDescent="0.15"/>
    <row r="651" ht="11" x14ac:dyDescent="0.15"/>
    <row r="652" ht="11" x14ac:dyDescent="0.15"/>
    <row r="653" ht="11" x14ac:dyDescent="0.15"/>
    <row r="654" ht="11" x14ac:dyDescent="0.15"/>
    <row r="655" ht="11" x14ac:dyDescent="0.15"/>
    <row r="656" ht="11" x14ac:dyDescent="0.15"/>
    <row r="657" ht="11" x14ac:dyDescent="0.15"/>
    <row r="658" ht="11" x14ac:dyDescent="0.15"/>
    <row r="659" ht="11" x14ac:dyDescent="0.15"/>
    <row r="660" ht="11" x14ac:dyDescent="0.15"/>
    <row r="661" ht="11" x14ac:dyDescent="0.15"/>
    <row r="662" ht="11" x14ac:dyDescent="0.15"/>
    <row r="663" ht="11" x14ac:dyDescent="0.15"/>
    <row r="664" ht="11" x14ac:dyDescent="0.15"/>
    <row r="665" ht="11" x14ac:dyDescent="0.15"/>
    <row r="666" ht="11" x14ac:dyDescent="0.15"/>
    <row r="667" ht="11" x14ac:dyDescent="0.15"/>
    <row r="668" ht="11" x14ac:dyDescent="0.15"/>
    <row r="669" ht="11" x14ac:dyDescent="0.15"/>
    <row r="670" ht="11" x14ac:dyDescent="0.15"/>
    <row r="671" ht="11" x14ac:dyDescent="0.15"/>
    <row r="672" ht="11" x14ac:dyDescent="0.15"/>
    <row r="673" ht="11" x14ac:dyDescent="0.15"/>
    <row r="674" ht="11" x14ac:dyDescent="0.15"/>
    <row r="675" ht="11" x14ac:dyDescent="0.15"/>
    <row r="676" ht="11" x14ac:dyDescent="0.15"/>
    <row r="677" ht="11" x14ac:dyDescent="0.15"/>
    <row r="678" ht="11" x14ac:dyDescent="0.15"/>
    <row r="679" ht="11" x14ac:dyDescent="0.15"/>
    <row r="680" ht="11" x14ac:dyDescent="0.15"/>
    <row r="681" ht="11" x14ac:dyDescent="0.15"/>
    <row r="682" ht="11" x14ac:dyDescent="0.15"/>
    <row r="683" ht="11" x14ac:dyDescent="0.15"/>
    <row r="684" ht="11" x14ac:dyDescent="0.15"/>
    <row r="685" ht="11" x14ac:dyDescent="0.15"/>
    <row r="686" ht="11" x14ac:dyDescent="0.15"/>
    <row r="687" ht="11" x14ac:dyDescent="0.15"/>
    <row r="688" ht="11" x14ac:dyDescent="0.15"/>
    <row r="689" ht="11" x14ac:dyDescent="0.15"/>
    <row r="690" ht="11" x14ac:dyDescent="0.15"/>
    <row r="691" ht="11" x14ac:dyDescent="0.15"/>
    <row r="692" ht="11" x14ac:dyDescent="0.15"/>
    <row r="693" ht="11" x14ac:dyDescent="0.15"/>
    <row r="694" ht="11" x14ac:dyDescent="0.15"/>
    <row r="695" ht="11" x14ac:dyDescent="0.15"/>
    <row r="696" ht="11" x14ac:dyDescent="0.15"/>
    <row r="697" ht="11" x14ac:dyDescent="0.15"/>
    <row r="698" ht="11" x14ac:dyDescent="0.15"/>
    <row r="699" ht="11" x14ac:dyDescent="0.15"/>
    <row r="700" ht="11" x14ac:dyDescent="0.15"/>
    <row r="701" ht="11" x14ac:dyDescent="0.15"/>
    <row r="702" ht="11" x14ac:dyDescent="0.15"/>
    <row r="703" ht="11" x14ac:dyDescent="0.15"/>
    <row r="704" ht="11" x14ac:dyDescent="0.15"/>
    <row r="705" ht="11" x14ac:dyDescent="0.15"/>
    <row r="706" ht="11" x14ac:dyDescent="0.15"/>
    <row r="707" ht="11" x14ac:dyDescent="0.15"/>
    <row r="708" ht="11" x14ac:dyDescent="0.15"/>
    <row r="709" ht="11" x14ac:dyDescent="0.15"/>
    <row r="710" ht="11" x14ac:dyDescent="0.15"/>
    <row r="711" ht="11" x14ac:dyDescent="0.15"/>
    <row r="712" ht="11" x14ac:dyDescent="0.15"/>
    <row r="713" ht="11" x14ac:dyDescent="0.15"/>
    <row r="714" ht="11" x14ac:dyDescent="0.15"/>
    <row r="715" ht="11" x14ac:dyDescent="0.15"/>
    <row r="716" ht="11" x14ac:dyDescent="0.15"/>
    <row r="717" ht="11" x14ac:dyDescent="0.15"/>
    <row r="718" ht="11" x14ac:dyDescent="0.15"/>
    <row r="719" ht="11" x14ac:dyDescent="0.15"/>
    <row r="720" ht="11" x14ac:dyDescent="0.15"/>
    <row r="721" ht="11" x14ac:dyDescent="0.15"/>
    <row r="722" ht="11" x14ac:dyDescent="0.15"/>
    <row r="723" ht="11" x14ac:dyDescent="0.15"/>
    <row r="724" ht="11" x14ac:dyDescent="0.15"/>
    <row r="725" ht="11" x14ac:dyDescent="0.15"/>
    <row r="726" ht="11" x14ac:dyDescent="0.15"/>
    <row r="727" ht="11" x14ac:dyDescent="0.15"/>
    <row r="728" ht="11" x14ac:dyDescent="0.15"/>
    <row r="729" ht="11" x14ac:dyDescent="0.15"/>
    <row r="730" ht="11" x14ac:dyDescent="0.15"/>
    <row r="731" ht="11" x14ac:dyDescent="0.15"/>
    <row r="732" ht="11" x14ac:dyDescent="0.15"/>
    <row r="733" ht="11" x14ac:dyDescent="0.15"/>
    <row r="734" ht="11" x14ac:dyDescent="0.15"/>
    <row r="735" ht="11" x14ac:dyDescent="0.15"/>
    <row r="736" ht="11" x14ac:dyDescent="0.15"/>
    <row r="737" ht="11" x14ac:dyDescent="0.15"/>
    <row r="738" ht="11" x14ac:dyDescent="0.15"/>
    <row r="739" ht="11" x14ac:dyDescent="0.15"/>
    <row r="740" ht="11" x14ac:dyDescent="0.15"/>
    <row r="741" ht="11" x14ac:dyDescent="0.15"/>
    <row r="742" ht="11" x14ac:dyDescent="0.15"/>
    <row r="743" ht="11" x14ac:dyDescent="0.15"/>
    <row r="744" ht="11" x14ac:dyDescent="0.15"/>
    <row r="745" ht="11" x14ac:dyDescent="0.15"/>
    <row r="746" ht="11" x14ac:dyDescent="0.15"/>
    <row r="747" ht="11" x14ac:dyDescent="0.15"/>
    <row r="748" ht="11" x14ac:dyDescent="0.15"/>
    <row r="749" ht="11" x14ac:dyDescent="0.15"/>
    <row r="750" ht="11" x14ac:dyDescent="0.15"/>
    <row r="751" ht="11" x14ac:dyDescent="0.15"/>
    <row r="752" ht="11" x14ac:dyDescent="0.15"/>
    <row r="753" ht="11" x14ac:dyDescent="0.15"/>
    <row r="754" ht="11" x14ac:dyDescent="0.15"/>
    <row r="755" ht="11" x14ac:dyDescent="0.15"/>
    <row r="756" ht="11" x14ac:dyDescent="0.15"/>
    <row r="757" ht="11" x14ac:dyDescent="0.15"/>
    <row r="758" ht="11" x14ac:dyDescent="0.15"/>
    <row r="759" ht="11" x14ac:dyDescent="0.15"/>
    <row r="760" ht="11" x14ac:dyDescent="0.15"/>
    <row r="761" ht="11" x14ac:dyDescent="0.15"/>
    <row r="762" ht="11" x14ac:dyDescent="0.15"/>
    <row r="763" ht="11" x14ac:dyDescent="0.15"/>
    <row r="764" ht="11" x14ac:dyDescent="0.15"/>
    <row r="765" ht="11" x14ac:dyDescent="0.15"/>
    <row r="766" ht="11" x14ac:dyDescent="0.15"/>
    <row r="767" ht="11" x14ac:dyDescent="0.15"/>
    <row r="768" ht="11" x14ac:dyDescent="0.15"/>
    <row r="769" ht="11" x14ac:dyDescent="0.15"/>
    <row r="770" ht="11" x14ac:dyDescent="0.15"/>
    <row r="771" ht="11" x14ac:dyDescent="0.15"/>
    <row r="772" ht="11" x14ac:dyDescent="0.15"/>
    <row r="773" ht="11" x14ac:dyDescent="0.15"/>
    <row r="774" ht="11" x14ac:dyDescent="0.15"/>
    <row r="775" ht="11" x14ac:dyDescent="0.15"/>
    <row r="776" ht="11" x14ac:dyDescent="0.15"/>
    <row r="777" ht="11" x14ac:dyDescent="0.15"/>
    <row r="778" ht="11" x14ac:dyDescent="0.15"/>
    <row r="779" ht="11" x14ac:dyDescent="0.15"/>
    <row r="780" ht="11" x14ac:dyDescent="0.15"/>
    <row r="781" ht="11" x14ac:dyDescent="0.15"/>
    <row r="782" ht="11" x14ac:dyDescent="0.15"/>
    <row r="783" ht="11" x14ac:dyDescent="0.15"/>
    <row r="784" ht="11" x14ac:dyDescent="0.15"/>
    <row r="785" ht="11" x14ac:dyDescent="0.15"/>
    <row r="786" ht="11" x14ac:dyDescent="0.15"/>
    <row r="787" ht="11" x14ac:dyDescent="0.15"/>
    <row r="788" ht="11" x14ac:dyDescent="0.15"/>
    <row r="789" ht="11" x14ac:dyDescent="0.15"/>
    <row r="790" ht="11" x14ac:dyDescent="0.15"/>
    <row r="791" ht="11" x14ac:dyDescent="0.15"/>
    <row r="792" ht="11" x14ac:dyDescent="0.15"/>
    <row r="793" ht="11" x14ac:dyDescent="0.15"/>
    <row r="794" ht="11" x14ac:dyDescent="0.15"/>
    <row r="795" ht="11" x14ac:dyDescent="0.15"/>
    <row r="796" ht="11" x14ac:dyDescent="0.15"/>
    <row r="797" ht="11" x14ac:dyDescent="0.15"/>
    <row r="798" ht="11" x14ac:dyDescent="0.15"/>
    <row r="799" ht="11" x14ac:dyDescent="0.15"/>
    <row r="800" ht="11" x14ac:dyDescent="0.15"/>
    <row r="801" ht="11" x14ac:dyDescent="0.15"/>
    <row r="802" ht="11" x14ac:dyDescent="0.15"/>
    <row r="803" ht="11" x14ac:dyDescent="0.15"/>
    <row r="804" ht="11" x14ac:dyDescent="0.15"/>
    <row r="805" ht="11" x14ac:dyDescent="0.15"/>
    <row r="806" ht="11" x14ac:dyDescent="0.15"/>
    <row r="807" ht="11" x14ac:dyDescent="0.15"/>
    <row r="808" ht="11" x14ac:dyDescent="0.15"/>
    <row r="809" ht="11" x14ac:dyDescent="0.15"/>
    <row r="810" ht="11" x14ac:dyDescent="0.15"/>
    <row r="811" ht="11" x14ac:dyDescent="0.15"/>
    <row r="812" ht="11" x14ac:dyDescent="0.15"/>
    <row r="813" ht="11" x14ac:dyDescent="0.15"/>
    <row r="814" ht="11" x14ac:dyDescent="0.15"/>
    <row r="815" ht="11" x14ac:dyDescent="0.15"/>
    <row r="816" ht="11" x14ac:dyDescent="0.15"/>
    <row r="817" ht="11" x14ac:dyDescent="0.15"/>
    <row r="818" ht="11" x14ac:dyDescent="0.15"/>
    <row r="819" ht="11" x14ac:dyDescent="0.15"/>
    <row r="820" ht="11" x14ac:dyDescent="0.15"/>
    <row r="821" ht="11" x14ac:dyDescent="0.15"/>
    <row r="822" ht="11" x14ac:dyDescent="0.15"/>
    <row r="823" ht="11" x14ac:dyDescent="0.15"/>
    <row r="824" ht="11" x14ac:dyDescent="0.15"/>
    <row r="825" ht="11" x14ac:dyDescent="0.15"/>
    <row r="826" ht="11" x14ac:dyDescent="0.15"/>
    <row r="827" ht="11" x14ac:dyDescent="0.15"/>
    <row r="828" ht="11" x14ac:dyDescent="0.15"/>
    <row r="829" ht="11" x14ac:dyDescent="0.15"/>
    <row r="830" ht="11" x14ac:dyDescent="0.15"/>
    <row r="831" ht="11" x14ac:dyDescent="0.15"/>
    <row r="832" ht="11" x14ac:dyDescent="0.15"/>
    <row r="833" ht="11" x14ac:dyDescent="0.15"/>
    <row r="834" ht="11" x14ac:dyDescent="0.15"/>
    <row r="835" ht="11" x14ac:dyDescent="0.15"/>
    <row r="836" ht="11" x14ac:dyDescent="0.15"/>
    <row r="837" ht="11" x14ac:dyDescent="0.15"/>
    <row r="838" ht="11" x14ac:dyDescent="0.15"/>
    <row r="839" ht="11" x14ac:dyDescent="0.15"/>
    <row r="840" ht="11" x14ac:dyDescent="0.15"/>
    <row r="841" ht="11" x14ac:dyDescent="0.15"/>
    <row r="842" ht="11" x14ac:dyDescent="0.15"/>
    <row r="843" ht="11" x14ac:dyDescent="0.15"/>
    <row r="844" ht="11" x14ac:dyDescent="0.15"/>
    <row r="845" ht="11" x14ac:dyDescent="0.15"/>
    <row r="846" ht="11" x14ac:dyDescent="0.15"/>
    <row r="847" ht="11" x14ac:dyDescent="0.15"/>
    <row r="848" ht="11" x14ac:dyDescent="0.15"/>
    <row r="849" ht="11" x14ac:dyDescent="0.15"/>
    <row r="850" ht="11" x14ac:dyDescent="0.15"/>
    <row r="851" ht="11" x14ac:dyDescent="0.15"/>
    <row r="852" ht="11" x14ac:dyDescent="0.15"/>
    <row r="853" ht="11" x14ac:dyDescent="0.15"/>
    <row r="854" ht="11" x14ac:dyDescent="0.15"/>
    <row r="855" ht="11" x14ac:dyDescent="0.15"/>
    <row r="856" ht="11" x14ac:dyDescent="0.15"/>
    <row r="857" ht="11" x14ac:dyDescent="0.15"/>
    <row r="858" ht="11" x14ac:dyDescent="0.15"/>
    <row r="859" ht="11" x14ac:dyDescent="0.15"/>
    <row r="860" ht="11" x14ac:dyDescent="0.15"/>
    <row r="861" ht="11" x14ac:dyDescent="0.15"/>
    <row r="862" ht="11" x14ac:dyDescent="0.15"/>
    <row r="863" ht="11" x14ac:dyDescent="0.15"/>
    <row r="864" ht="11" x14ac:dyDescent="0.15"/>
    <row r="865" ht="11" x14ac:dyDescent="0.15"/>
    <row r="866" ht="11" x14ac:dyDescent="0.15"/>
    <row r="867" ht="11" x14ac:dyDescent="0.15"/>
    <row r="868" ht="11" x14ac:dyDescent="0.15"/>
    <row r="869" ht="11" x14ac:dyDescent="0.15"/>
    <row r="870" ht="11" x14ac:dyDescent="0.15"/>
    <row r="871" ht="11" x14ac:dyDescent="0.15"/>
    <row r="872" ht="11" x14ac:dyDescent="0.15"/>
    <row r="873" ht="11" x14ac:dyDescent="0.15"/>
    <row r="874" ht="11" x14ac:dyDescent="0.15"/>
    <row r="875" ht="11" x14ac:dyDescent="0.15"/>
    <row r="876" ht="11" x14ac:dyDescent="0.15"/>
    <row r="877" ht="11" x14ac:dyDescent="0.15"/>
    <row r="878" ht="11" x14ac:dyDescent="0.15"/>
    <row r="879" ht="11" x14ac:dyDescent="0.15"/>
    <row r="880" ht="11" x14ac:dyDescent="0.15"/>
    <row r="881" ht="11" x14ac:dyDescent="0.15"/>
    <row r="882" ht="11" x14ac:dyDescent="0.15"/>
    <row r="883" ht="11" x14ac:dyDescent="0.15"/>
    <row r="884" ht="11" x14ac:dyDescent="0.15"/>
    <row r="885" ht="11" x14ac:dyDescent="0.15"/>
    <row r="886" ht="11" x14ac:dyDescent="0.15"/>
    <row r="887" ht="11" x14ac:dyDescent="0.15"/>
    <row r="888" ht="11" x14ac:dyDescent="0.15"/>
    <row r="889" ht="11" x14ac:dyDescent="0.15"/>
    <row r="890" ht="11" x14ac:dyDescent="0.15"/>
    <row r="891" ht="11" x14ac:dyDescent="0.15"/>
    <row r="892" ht="11" x14ac:dyDescent="0.15"/>
    <row r="893" ht="11" x14ac:dyDescent="0.15"/>
    <row r="894" ht="11" x14ac:dyDescent="0.15"/>
    <row r="895" ht="11" x14ac:dyDescent="0.15"/>
    <row r="896" ht="11" x14ac:dyDescent="0.15"/>
    <row r="897" ht="11" x14ac:dyDescent="0.15"/>
    <row r="898" ht="11" x14ac:dyDescent="0.15"/>
    <row r="899" ht="11" x14ac:dyDescent="0.15"/>
    <row r="900" ht="11" x14ac:dyDescent="0.15"/>
    <row r="901" ht="11" x14ac:dyDescent="0.15"/>
    <row r="902" ht="11" x14ac:dyDescent="0.15"/>
    <row r="903" ht="11" x14ac:dyDescent="0.15"/>
    <row r="904" ht="11" x14ac:dyDescent="0.15"/>
    <row r="905" ht="11" x14ac:dyDescent="0.15"/>
    <row r="906" ht="11" x14ac:dyDescent="0.15"/>
    <row r="907" ht="11" x14ac:dyDescent="0.15"/>
    <row r="908" ht="11" x14ac:dyDescent="0.15"/>
    <row r="909" ht="11" x14ac:dyDescent="0.15"/>
    <row r="910" ht="11" x14ac:dyDescent="0.15"/>
    <row r="911" ht="11" x14ac:dyDescent="0.15"/>
    <row r="912" ht="11" x14ac:dyDescent="0.15"/>
    <row r="913" ht="11" x14ac:dyDescent="0.15"/>
    <row r="914" ht="11" x14ac:dyDescent="0.15"/>
    <row r="915" ht="11" x14ac:dyDescent="0.15"/>
    <row r="916" ht="11" x14ac:dyDescent="0.15"/>
    <row r="917" ht="11" x14ac:dyDescent="0.15"/>
    <row r="918" ht="11" x14ac:dyDescent="0.15"/>
    <row r="919" ht="11" x14ac:dyDescent="0.15"/>
    <row r="920" ht="11" x14ac:dyDescent="0.15"/>
    <row r="921" ht="11" x14ac:dyDescent="0.15"/>
    <row r="922" ht="11" x14ac:dyDescent="0.15"/>
    <row r="923" ht="11" x14ac:dyDescent="0.15"/>
    <row r="924" ht="11" x14ac:dyDescent="0.15"/>
    <row r="925" ht="11" x14ac:dyDescent="0.15"/>
    <row r="926" ht="11" x14ac:dyDescent="0.15"/>
    <row r="927" ht="11" x14ac:dyDescent="0.15"/>
    <row r="928" ht="11" x14ac:dyDescent="0.15"/>
    <row r="929" ht="11" x14ac:dyDescent="0.15"/>
    <row r="930" ht="11" x14ac:dyDescent="0.15"/>
    <row r="931" ht="11" x14ac:dyDescent="0.15"/>
    <row r="932" ht="11" x14ac:dyDescent="0.15"/>
    <row r="933" ht="11" x14ac:dyDescent="0.15"/>
    <row r="934" ht="11" x14ac:dyDescent="0.15"/>
    <row r="935" ht="11" x14ac:dyDescent="0.15"/>
    <row r="936" ht="11" x14ac:dyDescent="0.15"/>
    <row r="937" ht="11" x14ac:dyDescent="0.15"/>
    <row r="938" ht="11" x14ac:dyDescent="0.15"/>
    <row r="939" ht="11" x14ac:dyDescent="0.15"/>
    <row r="940" ht="11" x14ac:dyDescent="0.15"/>
    <row r="941" ht="11" x14ac:dyDescent="0.15"/>
    <row r="942" ht="11" x14ac:dyDescent="0.15"/>
    <row r="943" ht="11" x14ac:dyDescent="0.15"/>
    <row r="944" ht="11" x14ac:dyDescent="0.15"/>
    <row r="945" ht="11" x14ac:dyDescent="0.15"/>
    <row r="946" ht="11" x14ac:dyDescent="0.15"/>
    <row r="947" ht="11" x14ac:dyDescent="0.15"/>
    <row r="948" ht="11" x14ac:dyDescent="0.15"/>
    <row r="949" ht="11" x14ac:dyDescent="0.15"/>
    <row r="950" ht="11" x14ac:dyDescent="0.15"/>
    <row r="951" ht="11" x14ac:dyDescent="0.15"/>
    <row r="952" ht="11" x14ac:dyDescent="0.15"/>
    <row r="953" ht="11" x14ac:dyDescent="0.15"/>
    <row r="954" ht="11" x14ac:dyDescent="0.15"/>
    <row r="955" ht="11" x14ac:dyDescent="0.15"/>
    <row r="956" ht="11" x14ac:dyDescent="0.15"/>
    <row r="957" ht="11" x14ac:dyDescent="0.15"/>
    <row r="958" ht="11" x14ac:dyDescent="0.15"/>
    <row r="959" ht="11" x14ac:dyDescent="0.15"/>
    <row r="960" ht="11" x14ac:dyDescent="0.15"/>
    <row r="961" ht="11" x14ac:dyDescent="0.15"/>
    <row r="962" ht="11" x14ac:dyDescent="0.15"/>
    <row r="963" ht="11" x14ac:dyDescent="0.15"/>
    <row r="964" ht="11" x14ac:dyDescent="0.15"/>
    <row r="965" ht="11" x14ac:dyDescent="0.15"/>
    <row r="966" ht="11" x14ac:dyDescent="0.15"/>
    <row r="967" ht="11" x14ac:dyDescent="0.15"/>
    <row r="968" ht="11" x14ac:dyDescent="0.15"/>
    <row r="969" ht="11" x14ac:dyDescent="0.15"/>
    <row r="970" ht="11" x14ac:dyDescent="0.15"/>
    <row r="971" ht="11" x14ac:dyDescent="0.15"/>
    <row r="972" ht="11" x14ac:dyDescent="0.15"/>
    <row r="973" ht="11" x14ac:dyDescent="0.15"/>
    <row r="974" ht="11" x14ac:dyDescent="0.15"/>
    <row r="975" ht="11" x14ac:dyDescent="0.15"/>
    <row r="976" ht="11" x14ac:dyDescent="0.15"/>
    <row r="977" ht="11" x14ac:dyDescent="0.15"/>
    <row r="978" ht="11" x14ac:dyDescent="0.15"/>
    <row r="979" ht="11" x14ac:dyDescent="0.15"/>
    <row r="980" ht="11" x14ac:dyDescent="0.15"/>
    <row r="981" ht="11" x14ac:dyDescent="0.15"/>
    <row r="982" ht="11" x14ac:dyDescent="0.15"/>
    <row r="983" ht="11" x14ac:dyDescent="0.15"/>
    <row r="984" ht="11" x14ac:dyDescent="0.15"/>
    <row r="985" ht="11" x14ac:dyDescent="0.15"/>
    <row r="986" ht="11" x14ac:dyDescent="0.15"/>
    <row r="987" ht="11" x14ac:dyDescent="0.15"/>
    <row r="988" ht="11" x14ac:dyDescent="0.15"/>
    <row r="989" ht="11" x14ac:dyDescent="0.15"/>
    <row r="990" ht="11" x14ac:dyDescent="0.15"/>
    <row r="991" ht="11" x14ac:dyDescent="0.15"/>
    <row r="992" ht="11" x14ac:dyDescent="0.15"/>
    <row r="993" ht="11" x14ac:dyDescent="0.15"/>
    <row r="994" ht="11" x14ac:dyDescent="0.15"/>
    <row r="995" ht="11" x14ac:dyDescent="0.15"/>
    <row r="996" ht="11" x14ac:dyDescent="0.15"/>
    <row r="997" ht="11" x14ac:dyDescent="0.15"/>
    <row r="998" ht="11" x14ac:dyDescent="0.15"/>
    <row r="999" ht="11" x14ac:dyDescent="0.15"/>
    <row r="1000" ht="11" x14ac:dyDescent="0.1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A1000"/>
  <sheetViews>
    <sheetView showGridLines="0" workbookViewId="0">
      <selection activeCell="H17" sqref="H17"/>
    </sheetView>
  </sheetViews>
  <sheetFormatPr baseColWidth="10" defaultColWidth="11.1640625" defaultRowHeight="15" customHeight="1" x14ac:dyDescent="0.2"/>
  <cols>
    <col min="1" max="26" width="8.83203125" customWidth="1"/>
  </cols>
  <sheetData>
    <row r="1" ht="15.75" customHeight="1" x14ac:dyDescent="0.2"/>
    <row r="2" ht="15.75" customHeight="1" x14ac:dyDescent="0.2"/>
    <row r="3" ht="15.75" customHeight="1" x14ac:dyDescent="0.2"/>
    <row r="4" ht="15.75" customHeight="1" x14ac:dyDescent="0.2"/>
    <row r="5" ht="15.75" customHeight="1" x14ac:dyDescent="0.2"/>
    <row r="6" ht="15.75" customHeight="1" x14ac:dyDescent="0.2"/>
    <row r="7" ht="15.75" customHeight="1" x14ac:dyDescent="0.2"/>
    <row r="8" ht="15.75" customHeight="1" x14ac:dyDescent="0.2"/>
    <row r="9" ht="15.75" customHeight="1" x14ac:dyDescent="0.2"/>
    <row r="10" ht="15.75" customHeight="1" x14ac:dyDescent="0.2"/>
    <row r="11" ht="15.75" customHeight="1" x14ac:dyDescent="0.2"/>
    <row r="12" ht="15.75" customHeight="1" x14ac:dyDescent="0.2"/>
    <row r="13" ht="15.75" customHeight="1" x14ac:dyDescent="0.2"/>
    <row r="14" ht="15.75" customHeight="1" x14ac:dyDescent="0.2"/>
    <row r="15" ht="15.75" customHeight="1" x14ac:dyDescent="0.2"/>
    <row r="1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459130"/>
  </sheetPr>
  <dimension ref="A1:Z1000"/>
  <sheetViews>
    <sheetView showGridLines="0" tabSelected="1" workbookViewId="0">
      <selection activeCell="R27" sqref="R27"/>
    </sheetView>
  </sheetViews>
  <sheetFormatPr baseColWidth="10" defaultColWidth="11.1640625" defaultRowHeight="16" customHeight="1" x14ac:dyDescent="0.2"/>
  <cols>
    <col min="1" max="1" width="5.83203125" style="18" customWidth="1"/>
    <col min="2" max="26" width="12.6640625" style="18" customWidth="1"/>
    <col min="27" max="16384" width="11.1640625" style="18"/>
  </cols>
  <sheetData>
    <row r="1" spans="1:26" ht="16" customHeight="1" x14ac:dyDescent="0.2">
      <c r="A1" s="20"/>
    </row>
    <row r="2" spans="1:26" ht="16" customHeight="1" x14ac:dyDescent="0.2">
      <c r="A2" s="20"/>
      <c r="B2" s="428" t="s">
        <v>101</v>
      </c>
      <c r="C2" s="429"/>
      <c r="D2" s="429"/>
      <c r="E2" s="429"/>
      <c r="F2" s="429"/>
    </row>
    <row r="3" spans="1:26" ht="16" customHeight="1" x14ac:dyDescent="0.2">
      <c r="A3" s="20"/>
      <c r="B3" s="429"/>
      <c r="C3" s="429"/>
      <c r="D3" s="429"/>
      <c r="E3" s="429"/>
      <c r="F3" s="429"/>
    </row>
    <row r="4" spans="1:26" ht="16" customHeight="1" x14ac:dyDescent="0.2">
      <c r="A4" s="20" t="s">
        <v>102</v>
      </c>
      <c r="B4" s="430" t="s">
        <v>103</v>
      </c>
      <c r="C4" s="431"/>
      <c r="D4" s="431"/>
      <c r="E4" s="432"/>
      <c r="F4" s="209">
        <f t="shared" ref="F4:I4" ca="1" si="0">G4-1</f>
        <v>2018</v>
      </c>
      <c r="G4" s="209">
        <f t="shared" ca="1" si="0"/>
        <v>2019</v>
      </c>
      <c r="H4" s="209">
        <f t="shared" ca="1" si="0"/>
        <v>2020</v>
      </c>
      <c r="I4" s="209">
        <f t="shared" ca="1" si="0"/>
        <v>2021</v>
      </c>
      <c r="J4" s="217">
        <f ca="1">YEAR(Cover!H14)-1</f>
        <v>2022</v>
      </c>
      <c r="K4" s="211">
        <f t="shared" ref="K4:O4" ca="1" si="1">J4+1</f>
        <v>2023</v>
      </c>
      <c r="L4" s="211">
        <f t="shared" ca="1" si="1"/>
        <v>2024</v>
      </c>
      <c r="M4" s="211">
        <f t="shared" ca="1" si="1"/>
        <v>2025</v>
      </c>
      <c r="N4" s="211">
        <f t="shared" ca="1" si="1"/>
        <v>2026</v>
      </c>
      <c r="O4" s="211">
        <f t="shared" ca="1" si="1"/>
        <v>2027</v>
      </c>
    </row>
    <row r="5" spans="1:26" ht="16" customHeight="1" x14ac:dyDescent="0.2">
      <c r="A5" s="20"/>
      <c r="B5" s="433" t="s">
        <v>3</v>
      </c>
      <c r="C5" s="429"/>
      <c r="D5" s="429"/>
      <c r="E5" s="429"/>
      <c r="J5" s="21"/>
    </row>
    <row r="6" spans="1:26" ht="16" customHeight="1" x14ac:dyDescent="0.2">
      <c r="A6" s="20"/>
      <c r="B6" s="429"/>
      <c r="C6" s="429"/>
      <c r="D6" s="429"/>
      <c r="E6" s="429"/>
      <c r="J6" s="21"/>
    </row>
    <row r="7" spans="1:26" ht="16" customHeight="1" x14ac:dyDescent="0.2">
      <c r="A7" s="22"/>
      <c r="B7" s="434" t="s">
        <v>104</v>
      </c>
      <c r="C7" s="435"/>
      <c r="D7" s="435"/>
      <c r="E7" s="436"/>
      <c r="F7" s="403">
        <f>IS!C9</f>
        <v>37318</v>
      </c>
      <c r="G7" s="403">
        <f>IS!D9</f>
        <v>39233</v>
      </c>
      <c r="H7" s="403">
        <f>IS!E9</f>
        <v>35514</v>
      </c>
      <c r="I7" s="403">
        <f>IS!F9</f>
        <v>43983</v>
      </c>
      <c r="J7" s="404">
        <f>IS!G9</f>
        <v>52563</v>
      </c>
      <c r="K7" s="403">
        <f ca="1">'Revenue Build'!I9</f>
        <v>60709.729999999996</v>
      </c>
      <c r="L7" s="403">
        <f ca="1">'Revenue Build'!J9</f>
        <v>59841.408000000003</v>
      </c>
      <c r="M7" s="403">
        <f ca="1">'Revenue Build'!K9</f>
        <v>58912.340219999998</v>
      </c>
      <c r="N7" s="403">
        <f ca="1">'Revenue Build'!L9</f>
        <v>64364.778916600008</v>
      </c>
      <c r="O7" s="403">
        <f ca="1">'Revenue Build'!M9</f>
        <v>70828.270682315007</v>
      </c>
      <c r="P7" s="23"/>
      <c r="R7" s="24"/>
      <c r="S7" s="24"/>
      <c r="T7" s="24"/>
      <c r="U7" s="24"/>
      <c r="V7" s="24"/>
      <c r="W7" s="24"/>
      <c r="X7" s="24"/>
      <c r="Y7" s="24"/>
      <c r="Z7" s="24"/>
    </row>
    <row r="8" spans="1:26" ht="16" customHeight="1" x14ac:dyDescent="0.2">
      <c r="A8" s="20"/>
      <c r="B8" s="437" t="s">
        <v>105</v>
      </c>
      <c r="C8" s="429"/>
      <c r="D8" s="429"/>
      <c r="E8" s="429"/>
      <c r="F8" s="342">
        <f>-SUM(IS!C11:C13)</f>
        <v>-28333</v>
      </c>
      <c r="G8" s="342">
        <f>-SUM(IS!D11:D13)</f>
        <v>-30055</v>
      </c>
      <c r="H8" s="342">
        <f>-SUM(IS!E11:E13)</f>
        <v>-26580</v>
      </c>
      <c r="I8" s="342">
        <f>-SUM(IS!F11:F13)</f>
        <v>-31768</v>
      </c>
      <c r="J8" s="346">
        <f>-SUM(IS!G11:G13)</f>
        <v>-38077</v>
      </c>
      <c r="K8" s="342">
        <f ca="1">-'Metrics &amp; Drivers'!J10</f>
        <v>-44282.096092307322</v>
      </c>
      <c r="L8" s="342">
        <f ca="1">-'Metrics &amp; Drivers'!K10</f>
        <v>-44845.564192180813</v>
      </c>
      <c r="M8" s="342">
        <f ca="1">-'Metrics &amp; Drivers'!L10</f>
        <v>-44443.876086343167</v>
      </c>
      <c r="N8" s="342">
        <f ca="1">-'Metrics &amp; Drivers'!M10</f>
        <v>-48235.409578262457</v>
      </c>
      <c r="O8" s="342">
        <f ca="1">-'Metrics &amp; Drivers'!N10</f>
        <v>-52725.053566348935</v>
      </c>
    </row>
    <row r="9" spans="1:26" ht="16" customHeight="1" x14ac:dyDescent="0.2">
      <c r="A9" s="22"/>
      <c r="B9" s="434" t="s">
        <v>106</v>
      </c>
      <c r="C9" s="435"/>
      <c r="D9" s="435"/>
      <c r="E9" s="436"/>
      <c r="F9" s="403">
        <f t="shared" ref="F9:O9" si="2">SUM(F7:F8)</f>
        <v>8985</v>
      </c>
      <c r="G9" s="403">
        <f t="shared" si="2"/>
        <v>9178</v>
      </c>
      <c r="H9" s="403">
        <f t="shared" si="2"/>
        <v>8934</v>
      </c>
      <c r="I9" s="403">
        <f t="shared" si="2"/>
        <v>12215</v>
      </c>
      <c r="J9" s="417">
        <f t="shared" si="2"/>
        <v>14486</v>
      </c>
      <c r="K9" s="403">
        <f t="shared" ca="1" si="2"/>
        <v>16427.633907692674</v>
      </c>
      <c r="L9" s="403">
        <f t="shared" ca="1" si="2"/>
        <v>14995.84380781919</v>
      </c>
      <c r="M9" s="403">
        <f t="shared" ca="1" si="2"/>
        <v>14468.464133656831</v>
      </c>
      <c r="N9" s="403">
        <f t="shared" ca="1" si="2"/>
        <v>16129.36933833755</v>
      </c>
      <c r="O9" s="403">
        <f t="shared" ca="1" si="2"/>
        <v>18103.217115966072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s="97" customFormat="1" ht="16" customHeight="1" x14ac:dyDescent="0.2">
      <c r="A10" s="95"/>
      <c r="B10" s="94" t="s">
        <v>120</v>
      </c>
      <c r="C10" s="96"/>
      <c r="D10" s="96"/>
      <c r="E10" s="96"/>
      <c r="F10" s="53">
        <f t="shared" ref="F10:O10" si="3">F9/F7</f>
        <v>0.24076852993193634</v>
      </c>
      <c r="G10" s="53">
        <f t="shared" si="3"/>
        <v>0.2339357173807764</v>
      </c>
      <c r="H10" s="53">
        <f t="shared" si="3"/>
        <v>0.25156276398040212</v>
      </c>
      <c r="I10" s="53">
        <f t="shared" si="3"/>
        <v>0.27772093763499534</v>
      </c>
      <c r="J10" s="93">
        <f t="shared" si="3"/>
        <v>0.27559309780644181</v>
      </c>
      <c r="K10" s="53">
        <f t="shared" ca="1" si="3"/>
        <v>0.27059309780644181</v>
      </c>
      <c r="L10" s="53">
        <f t="shared" ca="1" si="3"/>
        <v>0.25059309780644179</v>
      </c>
      <c r="M10" s="53">
        <f t="shared" ca="1" si="3"/>
        <v>0.24559309780644173</v>
      </c>
      <c r="N10" s="53">
        <f t="shared" ca="1" si="3"/>
        <v>0.25059309780644184</v>
      </c>
      <c r="O10" s="53">
        <f t="shared" ca="1" si="3"/>
        <v>0.25559309780644179</v>
      </c>
    </row>
    <row r="11" spans="1:26" ht="16" customHeight="1" x14ac:dyDescent="0.2">
      <c r="A11" s="20"/>
      <c r="B11" s="437" t="s">
        <v>107</v>
      </c>
      <c r="C11" s="429"/>
      <c r="D11" s="429"/>
      <c r="E11" s="429"/>
      <c r="F11" s="342">
        <f>-IS!C16</f>
        <v>-2897</v>
      </c>
      <c r="G11" s="342">
        <f>-IS!D16</f>
        <v>-2999</v>
      </c>
      <c r="H11" s="342">
        <f>-IS!E16</f>
        <v>-2732</v>
      </c>
      <c r="I11" s="342">
        <f>-IS!F16</f>
        <v>-2879</v>
      </c>
      <c r="J11" s="346">
        <f>-IS!G16</f>
        <v>-2964</v>
      </c>
      <c r="K11" s="418">
        <f ca="1">-'Metrics &amp; Drivers'!J16</f>
        <v>-3325.2156967829083</v>
      </c>
      <c r="L11" s="418">
        <f ca="1">-'Metrics &amp; Drivers'!K16</f>
        <v>-3277.6556443125396</v>
      </c>
      <c r="M11" s="418">
        <f ca="1">-'Metrics &amp; Drivers'!L16</f>
        <v>-3226.7684016015069</v>
      </c>
      <c r="N11" s="418">
        <f ca="1">-'Metrics &amp; Drivers'!M16</f>
        <v>-3525.4113825483978</v>
      </c>
      <c r="O11" s="418">
        <f ca="1">-'Metrics &amp; Drivers'!N16</f>
        <v>-3879.4321346647816</v>
      </c>
    </row>
    <row r="12" spans="1:26" ht="16" customHeight="1" x14ac:dyDescent="0.2">
      <c r="A12" s="20"/>
      <c r="B12" s="437" t="s">
        <v>108</v>
      </c>
      <c r="C12" s="429"/>
      <c r="D12" s="429"/>
      <c r="E12" s="429"/>
      <c r="F12" s="342">
        <f>-IS!C17</f>
        <v>-1658</v>
      </c>
      <c r="G12" s="342">
        <f>-IS!D17</f>
        <v>-1782</v>
      </c>
      <c r="H12" s="342">
        <f>-IS!E17</f>
        <v>-1589</v>
      </c>
      <c r="I12" s="342">
        <f>-IS!F17</f>
        <v>-1587</v>
      </c>
      <c r="J12" s="346">
        <f>-IS!G17</f>
        <v>-1912</v>
      </c>
      <c r="K12" s="418">
        <f ca="1">-'Metrics &amp; Drivers'!J22</f>
        <v>-2208.3405391625283</v>
      </c>
      <c r="L12" s="418">
        <f ca="1">-'Metrics &amp; Drivers'!K22</f>
        <v>-2176.7549815649791</v>
      </c>
      <c r="M12" s="418">
        <f ca="1">-'Metrics &amp; Drivers'!L22</f>
        <v>-2142.9597720951997</v>
      </c>
      <c r="N12" s="418">
        <f ca="1">-'Metrics &amp; Drivers'!M22</f>
        <v>-2341.2943950790332</v>
      </c>
      <c r="O12" s="418">
        <f ca="1">-'Metrics &amp; Drivers'!N22</f>
        <v>-2576.4064749840436</v>
      </c>
    </row>
    <row r="13" spans="1:26" ht="16" customHeight="1" x14ac:dyDescent="0.2">
      <c r="A13" s="20"/>
      <c r="B13" s="437" t="s">
        <v>109</v>
      </c>
      <c r="C13" s="437"/>
      <c r="D13" s="437"/>
      <c r="E13" s="437"/>
      <c r="F13" s="342">
        <f>-IS!C18</f>
        <v>0</v>
      </c>
      <c r="G13" s="342">
        <f>-IS!D18</f>
        <v>0</v>
      </c>
      <c r="H13" s="342">
        <f>-IS!E18</f>
        <v>0</v>
      </c>
      <c r="I13" s="342">
        <f>-IS!F18</f>
        <v>0</v>
      </c>
      <c r="J13" s="346">
        <f>-IS!G18</f>
        <v>0</v>
      </c>
      <c r="K13" s="418"/>
      <c r="L13" s="342"/>
      <c r="M13" s="342"/>
      <c r="N13" s="342"/>
      <c r="O13" s="342"/>
    </row>
    <row r="14" spans="1:26" ht="16" customHeight="1" x14ac:dyDescent="0.2">
      <c r="A14" s="20"/>
      <c r="B14" s="437" t="s">
        <v>110</v>
      </c>
      <c r="C14" s="429"/>
      <c r="D14" s="429"/>
      <c r="E14" s="429"/>
      <c r="F14" s="342">
        <f>-SUM(IS!C19)</f>
        <v>-271</v>
      </c>
      <c r="G14" s="342">
        <f>-SUM(IS!D19)</f>
        <v>-87</v>
      </c>
      <c r="H14" s="342">
        <f>-SUM(IS!E19)</f>
        <v>-65</v>
      </c>
      <c r="I14" s="342">
        <f>-SUM(IS!F19)</f>
        <v>169</v>
      </c>
      <c r="J14" s="346">
        <f>-SUM(IS!G19)</f>
        <v>243</v>
      </c>
      <c r="K14" s="419"/>
      <c r="L14" s="106"/>
      <c r="M14" s="106"/>
      <c r="N14" s="106"/>
      <c r="O14" s="106"/>
    </row>
    <row r="15" spans="1:26" ht="16" customHeight="1" x14ac:dyDescent="0.2">
      <c r="A15" s="22"/>
      <c r="B15" s="434" t="s">
        <v>273</v>
      </c>
      <c r="C15" s="435"/>
      <c r="D15" s="435"/>
      <c r="E15" s="436"/>
      <c r="F15" s="403">
        <f t="shared" ref="F15:O15" si="4">SUM(F9:F14)</f>
        <v>4159.2407685299313</v>
      </c>
      <c r="G15" s="403">
        <f t="shared" si="4"/>
        <v>4310.2339357173805</v>
      </c>
      <c r="H15" s="403">
        <f t="shared" si="4"/>
        <v>4548.2515627639805</v>
      </c>
      <c r="I15" s="403">
        <f t="shared" si="4"/>
        <v>7918.2777209376345</v>
      </c>
      <c r="J15" s="404">
        <f t="shared" si="4"/>
        <v>9853.2755930978055</v>
      </c>
      <c r="K15" s="420">
        <f t="shared" ca="1" si="4"/>
        <v>10894.348264845044</v>
      </c>
      <c r="L15" s="403">
        <f t="shared" ca="1" si="4"/>
        <v>9541.683775039477</v>
      </c>
      <c r="M15" s="403">
        <f t="shared" ca="1" si="4"/>
        <v>9098.9815530579326</v>
      </c>
      <c r="N15" s="403">
        <f t="shared" ca="1" si="4"/>
        <v>10262.914153807924</v>
      </c>
      <c r="O15" s="403">
        <f t="shared" ca="1" si="4"/>
        <v>11647.634099415052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s="97" customFormat="1" ht="16" customHeight="1" x14ac:dyDescent="0.2">
      <c r="A16" s="95"/>
      <c r="B16" s="94" t="s">
        <v>120</v>
      </c>
      <c r="C16" s="96"/>
      <c r="D16" s="96"/>
      <c r="E16" s="96"/>
      <c r="F16" s="53">
        <f t="shared" ref="F16:O16" si="5">F15/F7</f>
        <v>0.11145401062570157</v>
      </c>
      <c r="G16" s="53">
        <f t="shared" si="5"/>
        <v>0.10986246108422452</v>
      </c>
      <c r="H16" s="53">
        <f t="shared" si="5"/>
        <v>0.12806925614585743</v>
      </c>
      <c r="I16" s="53">
        <f t="shared" si="5"/>
        <v>0.18003041449963927</v>
      </c>
      <c r="J16" s="93">
        <f t="shared" si="5"/>
        <v>0.187456492078036</v>
      </c>
      <c r="K16" s="53">
        <f t="shared" ca="1" si="5"/>
        <v>0.17944978942988291</v>
      </c>
      <c r="L16" s="53">
        <f t="shared" ca="1" si="5"/>
        <v>0.15944951988829334</v>
      </c>
      <c r="M16" s="53">
        <f t="shared" ca="1" si="5"/>
        <v>0.15444950105663843</v>
      </c>
      <c r="N16" s="53">
        <f t="shared" ca="1" si="5"/>
        <v>0.15944922559442001</v>
      </c>
      <c r="O16" s="53">
        <f t="shared" ca="1" si="5"/>
        <v>0.16444894089900927</v>
      </c>
    </row>
    <row r="17" spans="1:26" ht="16" customHeight="1" x14ac:dyDescent="0.2">
      <c r="A17" s="20"/>
      <c r="B17" s="437" t="s">
        <v>111</v>
      </c>
      <c r="C17" s="429"/>
      <c r="D17" s="429"/>
      <c r="E17" s="429"/>
      <c r="F17" s="342">
        <f>IS!C25</f>
        <v>-268</v>
      </c>
      <c r="G17" s="342">
        <f>IS!D25</f>
        <v>-232</v>
      </c>
      <c r="H17" s="342">
        <f>IS!E25</f>
        <v>-305</v>
      </c>
      <c r="I17" s="342">
        <f>IS!F25</f>
        <v>-306</v>
      </c>
      <c r="J17" s="346">
        <f>IS!G25</f>
        <v>-263</v>
      </c>
      <c r="K17" s="418">
        <f ca="1">-'Debt Schedule'!G49</f>
        <v>-321.16901567430574</v>
      </c>
      <c r="L17" s="418">
        <f ca="1">-'Debt Schedule'!H49</f>
        <v>-354.57747750205402</v>
      </c>
      <c r="M17" s="418">
        <f ca="1">-'Debt Schedule'!I49</f>
        <v>-406.56620153936746</v>
      </c>
      <c r="N17" s="418">
        <f ca="1">-'Debt Schedule'!J49</f>
        <v>-527.36284735717186</v>
      </c>
      <c r="O17" s="418">
        <f ca="1">-'Debt Schedule'!K49</f>
        <v>-675.10202067894386</v>
      </c>
    </row>
    <row r="18" spans="1:26" ht="16" customHeight="1" x14ac:dyDescent="0.2">
      <c r="A18" s="20"/>
      <c r="B18" s="437" t="s">
        <v>112</v>
      </c>
      <c r="C18" s="429"/>
      <c r="D18" s="429"/>
      <c r="E18" s="429"/>
      <c r="F18" s="342">
        <f>IS!C26</f>
        <v>14</v>
      </c>
      <c r="G18" s="342">
        <f>IS!D26</f>
        <v>25</v>
      </c>
      <c r="H18" s="342">
        <f>IS!E26</f>
        <v>26</v>
      </c>
      <c r="I18" s="342">
        <f>IS!F26</f>
        <v>41</v>
      </c>
      <c r="J18" s="346">
        <f>IS!G26</f>
        <v>14</v>
      </c>
      <c r="K18" s="418">
        <f>'Debt Schedule'!G53</f>
        <v>3.6776074248473982</v>
      </c>
      <c r="L18" s="418">
        <f>'Debt Schedule'!H53</f>
        <v>12.710746698386927</v>
      </c>
      <c r="M18" s="418">
        <f>'Debt Schedule'!I53</f>
        <v>22.829951862317959</v>
      </c>
      <c r="N18" s="418">
        <f>'Debt Schedule'!J53</f>
        <v>34.680590859248547</v>
      </c>
      <c r="O18" s="418">
        <f>'Debt Schedule'!K53</f>
        <v>47.514324034579893</v>
      </c>
    </row>
    <row r="19" spans="1:26" ht="16" customHeight="1" x14ac:dyDescent="0.2">
      <c r="A19" s="20"/>
      <c r="B19" s="437" t="s">
        <v>113</v>
      </c>
      <c r="C19" s="429"/>
      <c r="D19" s="429"/>
      <c r="E19" s="429"/>
      <c r="F19" s="342">
        <f>SUM(IS!C29:C31,IS!C34:C40)</f>
        <v>193</v>
      </c>
      <c r="G19" s="342">
        <f>SUM(IS!D29:D31,IS!D34:D40)</f>
        <v>6</v>
      </c>
      <c r="H19" s="342">
        <f>SUM(IS!E29:E31,IS!E34:E40)</f>
        <v>-434</v>
      </c>
      <c r="I19" s="342">
        <f>SUM(IS!F29:F31,IS!F34:F40)</f>
        <v>-30</v>
      </c>
      <c r="J19" s="346">
        <f>SUM(IS!G29:G31,IS!G34:G40)</f>
        <v>-467</v>
      </c>
      <c r="K19" s="419">
        <f ca="1">J19*K7/J7</f>
        <v>-539.38024675151712</v>
      </c>
      <c r="L19" s="106">
        <f ca="1">K19*L7/K7</f>
        <v>-531.66557342617421</v>
      </c>
      <c r="M19" s="106">
        <f ca="1">L19*M7/L7</f>
        <v>-523.41119956509317</v>
      </c>
      <c r="N19" s="106">
        <f ca="1">M19*N7/M7</f>
        <v>-571.85380883991013</v>
      </c>
      <c r="O19" s="106">
        <f ca="1">N19*O7/N7</f>
        <v>-629.27919655729499</v>
      </c>
    </row>
    <row r="20" spans="1:26" ht="16" customHeight="1" x14ac:dyDescent="0.2">
      <c r="A20" s="22"/>
      <c r="B20" s="438" t="s">
        <v>114</v>
      </c>
      <c r="C20" s="435"/>
      <c r="D20" s="435"/>
      <c r="E20" s="436"/>
      <c r="F20" s="403">
        <f t="shared" ref="F20:O20" si="6">SUM(F15:F19)</f>
        <v>4098.3522225405568</v>
      </c>
      <c r="G20" s="403">
        <f t="shared" si="6"/>
        <v>4109.3437981784646</v>
      </c>
      <c r="H20" s="403">
        <f t="shared" si="6"/>
        <v>3835.3796320201263</v>
      </c>
      <c r="I20" s="403">
        <f t="shared" si="6"/>
        <v>7623.4577513521344</v>
      </c>
      <c r="J20" s="404">
        <f t="shared" si="6"/>
        <v>9137.4630495898837</v>
      </c>
      <c r="K20" s="420">
        <f t="shared" ca="1" si="6"/>
        <v>10037.656059633498</v>
      </c>
      <c r="L20" s="403">
        <f t="shared" ca="1" si="6"/>
        <v>8668.3109203295226</v>
      </c>
      <c r="M20" s="403">
        <f t="shared" ca="1" si="6"/>
        <v>8191.9885533168454</v>
      </c>
      <c r="N20" s="403">
        <f t="shared" ca="1" si="6"/>
        <v>9198.5375376956836</v>
      </c>
      <c r="O20" s="403">
        <f t="shared" ca="1" si="6"/>
        <v>10390.931655154294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6" customHeight="1" x14ac:dyDescent="0.2">
      <c r="A21" s="20"/>
      <c r="B21" s="437" t="s">
        <v>115</v>
      </c>
      <c r="C21" s="429"/>
      <c r="D21" s="429"/>
      <c r="E21" s="429"/>
      <c r="F21" s="342">
        <f>-IS!C43</f>
        <v>-1727</v>
      </c>
      <c r="G21" s="342">
        <f>-IS!D43</f>
        <v>-852</v>
      </c>
      <c r="H21" s="342">
        <f>-IS!E43</f>
        <v>-1082</v>
      </c>
      <c r="I21" s="342">
        <f>-IS!F43</f>
        <v>-1658</v>
      </c>
      <c r="J21" s="346">
        <f>-IS!G43</f>
        <v>-2007</v>
      </c>
      <c r="K21" s="419">
        <f ca="1">-K22*K20</f>
        <v>-2204.7230836778731</v>
      </c>
      <c r="L21" s="419">
        <f t="shared" ref="L21:O21" ca="1" si="7">-L22*L20</f>
        <v>-1903.9529815534731</v>
      </c>
      <c r="M21" s="419">
        <f t="shared" ca="1" si="7"/>
        <v>-1799.3310547225515</v>
      </c>
      <c r="N21" s="419">
        <f t="shared" ca="1" si="7"/>
        <v>-2020.4147188298443</v>
      </c>
      <c r="O21" s="419">
        <f t="shared" ca="1" si="7"/>
        <v>-2282.3183764152877</v>
      </c>
    </row>
    <row r="22" spans="1:26" ht="16" customHeight="1" x14ac:dyDescent="0.2">
      <c r="A22" s="27"/>
      <c r="B22" s="439" t="s">
        <v>116</v>
      </c>
      <c r="C22" s="429"/>
      <c r="D22" s="429"/>
      <c r="E22" s="429"/>
      <c r="F22" s="56">
        <f t="shared" ref="F22:J22" si="8">-F21/F20</f>
        <v>0.4213888670919157</v>
      </c>
      <c r="G22" s="56">
        <f t="shared" si="8"/>
        <v>0.20733237272035093</v>
      </c>
      <c r="H22" s="56">
        <f t="shared" si="8"/>
        <v>0.28211027429117924</v>
      </c>
      <c r="I22" s="56">
        <f t="shared" si="8"/>
        <v>0.21748661225359697</v>
      </c>
      <c r="J22" s="57">
        <f t="shared" si="8"/>
        <v>0.21964521105123155</v>
      </c>
      <c r="K22" s="53">
        <f>J22</f>
        <v>0.21964521105123155</v>
      </c>
      <c r="L22" s="53">
        <f t="shared" ref="L22:O22" si="9">K22</f>
        <v>0.21964521105123155</v>
      </c>
      <c r="M22" s="53">
        <f t="shared" si="9"/>
        <v>0.21964521105123155</v>
      </c>
      <c r="N22" s="53">
        <f t="shared" si="9"/>
        <v>0.21964521105123155</v>
      </c>
      <c r="O22" s="53">
        <f t="shared" si="9"/>
        <v>0.21964521105123155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" customHeight="1" x14ac:dyDescent="0.2">
      <c r="A23" s="22"/>
      <c r="B23" s="434" t="s">
        <v>117</v>
      </c>
      <c r="C23" s="435"/>
      <c r="D23" s="435"/>
      <c r="E23" s="436"/>
      <c r="F23" s="403">
        <f t="shared" ref="F23:O23" si="10">SUM(F20:F22)</f>
        <v>2371.7736114076488</v>
      </c>
      <c r="G23" s="403">
        <f t="shared" si="10"/>
        <v>3257.551130551185</v>
      </c>
      <c r="H23" s="403">
        <f t="shared" si="10"/>
        <v>2753.6617422944173</v>
      </c>
      <c r="I23" s="403">
        <f t="shared" si="10"/>
        <v>5965.6752379643876</v>
      </c>
      <c r="J23" s="404">
        <f t="shared" si="10"/>
        <v>7130.6826948009348</v>
      </c>
      <c r="K23" s="420">
        <f t="shared" ca="1" si="10"/>
        <v>7833.1526211666769</v>
      </c>
      <c r="L23" s="403">
        <f t="shared" ca="1" si="10"/>
        <v>6764.5775839871003</v>
      </c>
      <c r="M23" s="403">
        <f t="shared" ca="1" si="10"/>
        <v>6392.8771438053445</v>
      </c>
      <c r="N23" s="403">
        <f t="shared" ca="1" si="10"/>
        <v>7178.3424640768899</v>
      </c>
      <c r="O23" s="403">
        <f t="shared" ca="1" si="10"/>
        <v>8108.8329239500581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6" customHeight="1" x14ac:dyDescent="0.2">
      <c r="A24" s="20"/>
      <c r="B24" s="437" t="s">
        <v>118</v>
      </c>
      <c r="C24" s="429"/>
      <c r="D24" s="429"/>
      <c r="E24" s="429"/>
      <c r="F24" s="405">
        <f>IS!C49</f>
        <v>0</v>
      </c>
      <c r="G24" s="405">
        <f>IS!D49</f>
        <v>0</v>
      </c>
      <c r="H24" s="405">
        <f>IS!E49</f>
        <v>0</v>
      </c>
      <c r="I24" s="405">
        <f>IS!F49</f>
        <v>0</v>
      </c>
      <c r="J24" s="421">
        <f>IS!G49</f>
        <v>0</v>
      </c>
      <c r="K24" s="419">
        <f t="shared" ref="K24:O24" si="11">J24</f>
        <v>0</v>
      </c>
      <c r="L24" s="106">
        <f t="shared" si="11"/>
        <v>0</v>
      </c>
      <c r="M24" s="106">
        <f t="shared" si="11"/>
        <v>0</v>
      </c>
      <c r="N24" s="106">
        <f t="shared" si="11"/>
        <v>0</v>
      </c>
      <c r="O24" s="106">
        <f t="shared" si="11"/>
        <v>0</v>
      </c>
    </row>
    <row r="25" spans="1:26" ht="16" customHeight="1" x14ac:dyDescent="0.2">
      <c r="A25" s="22"/>
      <c r="B25" s="438" t="s">
        <v>68</v>
      </c>
      <c r="C25" s="435"/>
      <c r="D25" s="435"/>
      <c r="E25" s="436"/>
      <c r="F25" s="403">
        <f t="shared" ref="F25:O25" si="12">SUM(F23:F24)</f>
        <v>2371.7736114076488</v>
      </c>
      <c r="G25" s="403">
        <f t="shared" si="12"/>
        <v>3257.551130551185</v>
      </c>
      <c r="H25" s="403">
        <f t="shared" si="12"/>
        <v>2753.6617422944173</v>
      </c>
      <c r="I25" s="403">
        <f t="shared" si="12"/>
        <v>5965.6752379643876</v>
      </c>
      <c r="J25" s="404">
        <f t="shared" si="12"/>
        <v>7130.6826948009348</v>
      </c>
      <c r="K25" s="420">
        <f t="shared" ca="1" si="12"/>
        <v>7833.1526211666769</v>
      </c>
      <c r="L25" s="403">
        <f t="shared" ca="1" si="12"/>
        <v>6764.5775839871003</v>
      </c>
      <c r="M25" s="403">
        <f t="shared" ca="1" si="12"/>
        <v>6392.8771438053445</v>
      </c>
      <c r="N25" s="403">
        <f t="shared" ca="1" si="12"/>
        <v>7178.3424640768899</v>
      </c>
      <c r="O25" s="403">
        <f t="shared" ca="1" si="12"/>
        <v>8108.8329239500581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6" customHeight="1" x14ac:dyDescent="0.2">
      <c r="A26" s="20"/>
      <c r="B26" s="429"/>
      <c r="C26" s="429"/>
      <c r="D26" s="429"/>
      <c r="E26" s="429"/>
      <c r="F26" s="29"/>
      <c r="G26" s="29"/>
      <c r="H26" s="29"/>
      <c r="I26" s="29"/>
      <c r="J26" s="55"/>
      <c r="K26" s="54"/>
    </row>
    <row r="27" spans="1:26" ht="16" customHeight="1" x14ac:dyDescent="0.2">
      <c r="A27" s="20" t="s">
        <v>102</v>
      </c>
      <c r="B27" s="434" t="s">
        <v>119</v>
      </c>
      <c r="C27" s="435"/>
      <c r="D27" s="435"/>
      <c r="E27" s="436"/>
      <c r="F27" s="403">
        <f t="shared" ref="F27:O27" si="13">F15+(-F13)</f>
        <v>4159.2407685299313</v>
      </c>
      <c r="G27" s="403">
        <f t="shared" si="13"/>
        <v>4310.2339357173805</v>
      </c>
      <c r="H27" s="403">
        <f t="shared" si="13"/>
        <v>4548.2515627639805</v>
      </c>
      <c r="I27" s="403">
        <f t="shared" si="13"/>
        <v>7918.2777209376345</v>
      </c>
      <c r="J27" s="404">
        <f t="shared" si="13"/>
        <v>9853.2755930978055</v>
      </c>
      <c r="K27" s="420">
        <f t="shared" ca="1" si="13"/>
        <v>10894.348264845044</v>
      </c>
      <c r="L27" s="403">
        <f t="shared" ca="1" si="13"/>
        <v>9541.683775039477</v>
      </c>
      <c r="M27" s="403">
        <f t="shared" ca="1" si="13"/>
        <v>9098.9815530579326</v>
      </c>
      <c r="N27" s="403">
        <f t="shared" ca="1" si="13"/>
        <v>10262.914153807924</v>
      </c>
      <c r="O27" s="403">
        <f t="shared" ca="1" si="13"/>
        <v>11647.634099415052</v>
      </c>
    </row>
    <row r="28" spans="1:26" ht="16" customHeight="1" x14ac:dyDescent="0.2">
      <c r="A28" s="27"/>
      <c r="B28" s="19" t="s">
        <v>120</v>
      </c>
      <c r="C28" s="19"/>
      <c r="D28" s="19"/>
      <c r="E28" s="19"/>
      <c r="F28" s="30">
        <f t="shared" ref="F28:O28" si="14">F27/F7</f>
        <v>0.11145401062570157</v>
      </c>
      <c r="G28" s="30">
        <f t="shared" si="14"/>
        <v>0.10986246108422452</v>
      </c>
      <c r="H28" s="30">
        <f t="shared" si="14"/>
        <v>0.12806925614585743</v>
      </c>
      <c r="I28" s="30">
        <f t="shared" si="14"/>
        <v>0.18003041449963927</v>
      </c>
      <c r="J28" s="31">
        <f t="shared" si="14"/>
        <v>0.187456492078036</v>
      </c>
      <c r="K28" s="30">
        <f t="shared" ca="1" si="14"/>
        <v>0.17944978942988291</v>
      </c>
      <c r="L28" s="30">
        <f t="shared" ca="1" si="14"/>
        <v>0.15944951988829334</v>
      </c>
      <c r="M28" s="30">
        <f t="shared" ca="1" si="14"/>
        <v>0.15444950105663843</v>
      </c>
      <c r="N28" s="30">
        <f t="shared" ca="1" si="14"/>
        <v>0.15944922559442001</v>
      </c>
      <c r="O28" s="30">
        <f t="shared" ca="1" si="14"/>
        <v>0.16444894089900927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6" customHeight="1" x14ac:dyDescent="0.2">
      <c r="A29" s="20"/>
      <c r="B29" s="18" t="s">
        <v>486</v>
      </c>
      <c r="F29" s="107">
        <v>1782</v>
      </c>
      <c r="G29" s="107">
        <v>888</v>
      </c>
      <c r="H29" s="107">
        <v>902</v>
      </c>
      <c r="I29" s="107">
        <v>946</v>
      </c>
      <c r="J29" s="113">
        <v>951</v>
      </c>
      <c r="K29" s="106">
        <f>AVERAGE($F$29:$J$29)</f>
        <v>1093.8</v>
      </c>
      <c r="L29" s="106">
        <f t="shared" ref="L29:O29" si="15">AVERAGE($F$29:$J$29)</f>
        <v>1093.8</v>
      </c>
      <c r="M29" s="106">
        <f t="shared" si="15"/>
        <v>1093.8</v>
      </c>
      <c r="N29" s="106">
        <f t="shared" si="15"/>
        <v>1093.8</v>
      </c>
      <c r="O29" s="106">
        <f t="shared" si="15"/>
        <v>1093.8</v>
      </c>
    </row>
    <row r="30" spans="1:26" ht="16" customHeight="1" x14ac:dyDescent="0.2">
      <c r="A30" s="20"/>
      <c r="B30" s="434" t="s">
        <v>474</v>
      </c>
      <c r="C30" s="435"/>
      <c r="D30" s="435"/>
      <c r="E30" s="436"/>
      <c r="F30" s="403">
        <f>SUM(F29,F27)</f>
        <v>5941.2407685299313</v>
      </c>
      <c r="G30" s="403">
        <f t="shared" ref="G30:J30" si="16">SUM(G29,G27)</f>
        <v>5198.2339357173805</v>
      </c>
      <c r="H30" s="403">
        <f t="shared" si="16"/>
        <v>5450.2515627639805</v>
      </c>
      <c r="I30" s="403">
        <f t="shared" si="16"/>
        <v>8864.2777209376345</v>
      </c>
      <c r="J30" s="404">
        <f t="shared" si="16"/>
        <v>10804.275593097806</v>
      </c>
      <c r="K30" s="420">
        <f ca="1">K29+K27</f>
        <v>11988.148264845044</v>
      </c>
      <c r="L30" s="420">
        <f t="shared" ref="L30:O30" ca="1" si="17">L29+L27</f>
        <v>10635.483775039476</v>
      </c>
      <c r="M30" s="420">
        <f t="shared" ca="1" si="17"/>
        <v>10192.781553057932</v>
      </c>
      <c r="N30" s="420">
        <f t="shared" ca="1" si="17"/>
        <v>11356.714153807923</v>
      </c>
      <c r="O30" s="420">
        <f t="shared" ca="1" si="17"/>
        <v>12741.434099415052</v>
      </c>
    </row>
    <row r="31" spans="1:26" ht="16" customHeight="1" x14ac:dyDescent="0.2">
      <c r="A31" s="20"/>
      <c r="B31" s="19" t="s">
        <v>120</v>
      </c>
      <c r="C31" s="19"/>
      <c r="D31" s="19"/>
      <c r="E31" s="19"/>
      <c r="F31" s="30">
        <f t="shared" ref="F31:O31" si="18">F30/F7</f>
        <v>0.1592057658108669</v>
      </c>
      <c r="G31" s="30">
        <f t="shared" si="18"/>
        <v>0.13249646817009611</v>
      </c>
      <c r="H31" s="30">
        <f t="shared" si="18"/>
        <v>0.15346769056608606</v>
      </c>
      <c r="I31" s="30">
        <f t="shared" si="18"/>
        <v>0.20153872452851407</v>
      </c>
      <c r="J31" s="98">
        <f t="shared" si="18"/>
        <v>0.20554906670277201</v>
      </c>
      <c r="K31" s="30">
        <f t="shared" ca="1" si="18"/>
        <v>0.19746667074363605</v>
      </c>
      <c r="L31" s="30">
        <f t="shared" ca="1" si="18"/>
        <v>0.17772783312584281</v>
      </c>
      <c r="M31" s="30">
        <f t="shared" ca="1" si="18"/>
        <v>0.17301606955341439</v>
      </c>
      <c r="N31" s="30">
        <f t="shared" ca="1" si="18"/>
        <v>0.17644299172569625</v>
      </c>
      <c r="O31" s="30">
        <f t="shared" ca="1" si="18"/>
        <v>0.17989192700417631</v>
      </c>
    </row>
    <row r="32" spans="1:26" ht="16" customHeight="1" x14ac:dyDescent="0.2">
      <c r="A32" s="20"/>
      <c r="B32" s="429"/>
      <c r="C32" s="429"/>
      <c r="D32" s="429"/>
      <c r="E32" s="429"/>
      <c r="F32"/>
      <c r="G32"/>
      <c r="H32"/>
      <c r="I32"/>
      <c r="J32" s="400"/>
    </row>
    <row r="33" spans="1:15" ht="16" customHeight="1" x14ac:dyDescent="0.2">
      <c r="A33" s="20"/>
      <c r="B33" s="440" t="s">
        <v>490</v>
      </c>
      <c r="C33" s="441"/>
      <c r="D33" s="441"/>
      <c r="E33" s="441"/>
      <c r="F33" s="218"/>
      <c r="G33" s="218"/>
      <c r="H33" s="218"/>
      <c r="I33" s="218"/>
      <c r="J33" s="401"/>
      <c r="K33" s="219"/>
      <c r="L33" s="219"/>
      <c r="M33" s="219"/>
      <c r="N33" s="219"/>
      <c r="O33" s="220"/>
    </row>
    <row r="34" spans="1:15" ht="16" customHeight="1" x14ac:dyDescent="0.2">
      <c r="A34" s="20"/>
      <c r="B34" s="442" t="s">
        <v>68</v>
      </c>
      <c r="C34" s="442"/>
      <c r="D34" s="442"/>
      <c r="E34" s="442"/>
      <c r="F34" s="112">
        <f>F25</f>
        <v>2371.7736114076488</v>
      </c>
      <c r="G34" s="112">
        <f t="shared" ref="G34:O34" si="19">G25</f>
        <v>3257.551130551185</v>
      </c>
      <c r="H34" s="112">
        <f t="shared" si="19"/>
        <v>2753.6617422944173</v>
      </c>
      <c r="I34" s="112">
        <f t="shared" si="19"/>
        <v>5965.6752379643876</v>
      </c>
      <c r="J34" s="111">
        <f t="shared" si="19"/>
        <v>7130.6826948009348</v>
      </c>
      <c r="K34" s="112">
        <f t="shared" ca="1" si="19"/>
        <v>7833.1526211666769</v>
      </c>
      <c r="L34" s="112">
        <f t="shared" ca="1" si="19"/>
        <v>6764.5775839871003</v>
      </c>
      <c r="M34" s="112">
        <f t="shared" ca="1" si="19"/>
        <v>6392.8771438053445</v>
      </c>
      <c r="N34" s="112">
        <f t="shared" ca="1" si="19"/>
        <v>7178.3424640768899</v>
      </c>
      <c r="O34" s="112">
        <f t="shared" ca="1" si="19"/>
        <v>8108.8329239500581</v>
      </c>
    </row>
    <row r="35" spans="1:15" ht="16" customHeight="1" x14ac:dyDescent="0.2">
      <c r="A35" s="20"/>
      <c r="B35" s="429" t="s">
        <v>491</v>
      </c>
      <c r="C35" s="429"/>
      <c r="D35" s="429"/>
      <c r="E35" s="429"/>
      <c r="F35" s="106">
        <v>327.3</v>
      </c>
      <c r="G35" s="106">
        <v>320.60000000000002</v>
      </c>
      <c r="H35" s="106">
        <v>316.60000000000002</v>
      </c>
      <c r="I35" s="106">
        <v>314</v>
      </c>
      <c r="J35" s="105">
        <v>306.3</v>
      </c>
      <c r="K35" s="106">
        <v>293.8</v>
      </c>
      <c r="L35" s="106">
        <f t="shared" ref="L35:O35" si="20">K35</f>
        <v>293.8</v>
      </c>
      <c r="M35" s="106">
        <f t="shared" si="20"/>
        <v>293.8</v>
      </c>
      <c r="N35" s="106">
        <f t="shared" si="20"/>
        <v>293.8</v>
      </c>
      <c r="O35" s="106">
        <f t="shared" si="20"/>
        <v>293.8</v>
      </c>
    </row>
    <row r="36" spans="1:15" ht="16" customHeight="1" x14ac:dyDescent="0.2">
      <c r="A36" s="20"/>
      <c r="B36" s="99" t="s">
        <v>492</v>
      </c>
      <c r="C36" s="99"/>
      <c r="D36" s="99"/>
      <c r="E36" s="99"/>
      <c r="F36" s="100">
        <f>F34/F35</f>
        <v>7.2464821613432591</v>
      </c>
      <c r="G36" s="100">
        <f t="shared" ref="G36:J36" si="21">G34/G35</f>
        <v>10.160795790864581</v>
      </c>
      <c r="H36" s="100">
        <f t="shared" si="21"/>
        <v>8.697604997771375</v>
      </c>
      <c r="I36" s="100">
        <f t="shared" si="21"/>
        <v>18.998965726001234</v>
      </c>
      <c r="J36" s="402">
        <f t="shared" si="21"/>
        <v>23.280061034283168</v>
      </c>
      <c r="K36" s="100">
        <f t="shared" ref="K36" ca="1" si="22">K34/K35</f>
        <v>26.66151334638079</v>
      </c>
      <c r="L36" s="100">
        <f t="shared" ref="L36" ca="1" si="23">L34/L35</f>
        <v>23.02443017013989</v>
      </c>
      <c r="M36" s="100">
        <f t="shared" ref="M36" ca="1" si="24">M34/M35</f>
        <v>21.759282313837115</v>
      </c>
      <c r="N36" s="100">
        <f t="shared" ref="N36" ca="1" si="25">N34/N35</f>
        <v>24.432751749751155</v>
      </c>
      <c r="O36" s="100">
        <f t="shared" ref="O36" ca="1" si="26">O34/O35</f>
        <v>27.599839768380047</v>
      </c>
    </row>
    <row r="37" spans="1:15" ht="16" customHeight="1" x14ac:dyDescent="0.2">
      <c r="A37" s="20"/>
      <c r="B37" s="18" t="s">
        <v>888</v>
      </c>
      <c r="J37" s="76"/>
      <c r="K37" s="106">
        <f ca="1">DE_CF!K12</f>
        <v>98.174134847706554</v>
      </c>
      <c r="L37" s="106">
        <f ca="1">DE_CF!L12</f>
        <v>96.769965184635595</v>
      </c>
      <c r="M37" s="106">
        <f ca="1">DE_CF!M12</f>
        <v>95.267563090006277</v>
      </c>
      <c r="N37" s="106">
        <f ca="1">DE_CF!N12</f>
        <v>104.08474036700723</v>
      </c>
      <c r="O37" s="106">
        <f ca="1">DE_CF!O12</f>
        <v>114.53689873098521</v>
      </c>
    </row>
    <row r="38" spans="1:15" ht="16" customHeight="1" x14ac:dyDescent="0.2">
      <c r="A38" s="20"/>
      <c r="B38" s="99" t="s">
        <v>890</v>
      </c>
      <c r="C38" s="99"/>
      <c r="D38" s="99"/>
      <c r="E38" s="99"/>
      <c r="F38" s="100"/>
      <c r="G38" s="100"/>
      <c r="H38" s="100"/>
      <c r="I38" s="100"/>
      <c r="J38" s="402"/>
      <c r="K38" s="100">
        <f ca="1">SUM(K37:K37,K34)</f>
        <v>7931.3267560143831</v>
      </c>
      <c r="L38" s="100">
        <f ca="1">SUM(L37:L37,L34)</f>
        <v>6861.3475491717363</v>
      </c>
      <c r="M38" s="100">
        <f ca="1">SUM(M37:M37,M34)</f>
        <v>6488.1447068953512</v>
      </c>
      <c r="N38" s="100">
        <f ca="1">SUM(N37:N37,N34)</f>
        <v>7282.4272044438967</v>
      </c>
      <c r="O38" s="100">
        <f ca="1">SUM(O37:O37,O34)</f>
        <v>8223.3698226810429</v>
      </c>
    </row>
    <row r="39" spans="1:15" ht="16" customHeight="1" x14ac:dyDescent="0.2">
      <c r="A39" s="20"/>
      <c r="B39" s="99" t="s">
        <v>889</v>
      </c>
      <c r="C39" s="99"/>
      <c r="D39" s="99"/>
      <c r="E39" s="99"/>
      <c r="F39" s="100"/>
      <c r="G39" s="100"/>
      <c r="H39" s="100"/>
      <c r="I39" s="100"/>
      <c r="J39" s="402"/>
      <c r="K39" s="100">
        <f ca="1">K38/K35</f>
        <v>26.995666290042148</v>
      </c>
      <c r="L39" s="100">
        <f ca="1">L38/L35</f>
        <v>23.353803775261184</v>
      </c>
      <c r="M39" s="100">
        <f ca="1">M38/M35</f>
        <v>22.08354222905157</v>
      </c>
      <c r="N39" s="100">
        <f ca="1">N38/N35</f>
        <v>24.787022479386987</v>
      </c>
      <c r="O39" s="100">
        <f ca="1">O38/O35</f>
        <v>27.989686258274482</v>
      </c>
    </row>
    <row r="40" spans="1:15" ht="16" customHeight="1" x14ac:dyDescent="0.2">
      <c r="A40" s="20"/>
    </row>
    <row r="41" spans="1:15" ht="16" customHeight="1" x14ac:dyDescent="0.2">
      <c r="A41" s="20"/>
    </row>
    <row r="42" spans="1:15" ht="16" customHeight="1" x14ac:dyDescent="0.2">
      <c r="A42" s="20"/>
    </row>
    <row r="43" spans="1:15" ht="16" customHeight="1" x14ac:dyDescent="0.2">
      <c r="A43" s="20"/>
    </row>
    <row r="44" spans="1:15" ht="16" customHeight="1" x14ac:dyDescent="0.2">
      <c r="A44" s="20"/>
    </row>
    <row r="45" spans="1:15" ht="16" customHeight="1" x14ac:dyDescent="0.2">
      <c r="A45" s="20"/>
    </row>
    <row r="46" spans="1:15" ht="16" customHeight="1" x14ac:dyDescent="0.2">
      <c r="A46" s="20"/>
    </row>
    <row r="47" spans="1:15" ht="16" customHeight="1" x14ac:dyDescent="0.2">
      <c r="A47" s="20"/>
    </row>
    <row r="48" spans="1:15" ht="16" customHeight="1" x14ac:dyDescent="0.2">
      <c r="A48" s="20"/>
    </row>
    <row r="49" spans="1:1" ht="16" customHeight="1" x14ac:dyDescent="0.2">
      <c r="A49" s="20"/>
    </row>
    <row r="50" spans="1:1" ht="16" customHeight="1" x14ac:dyDescent="0.2">
      <c r="A50" s="20"/>
    </row>
    <row r="51" spans="1:1" ht="16" customHeight="1" x14ac:dyDescent="0.2">
      <c r="A51" s="20"/>
    </row>
    <row r="52" spans="1:1" ht="16" customHeight="1" x14ac:dyDescent="0.2">
      <c r="A52" s="20"/>
    </row>
    <row r="53" spans="1:1" ht="16" customHeight="1" x14ac:dyDescent="0.2">
      <c r="A53" s="20"/>
    </row>
    <row r="54" spans="1:1" ht="16" customHeight="1" x14ac:dyDescent="0.2">
      <c r="A54" s="20"/>
    </row>
    <row r="55" spans="1:1" ht="16" customHeight="1" x14ac:dyDescent="0.2">
      <c r="A55" s="20"/>
    </row>
    <row r="56" spans="1:1" ht="16" customHeight="1" x14ac:dyDescent="0.2">
      <c r="A56" s="20"/>
    </row>
    <row r="57" spans="1:1" ht="16" customHeight="1" x14ac:dyDescent="0.2">
      <c r="A57" s="20"/>
    </row>
    <row r="58" spans="1:1" ht="16" customHeight="1" x14ac:dyDescent="0.2">
      <c r="A58" s="20"/>
    </row>
    <row r="59" spans="1:1" ht="16" customHeight="1" x14ac:dyDescent="0.2">
      <c r="A59" s="20"/>
    </row>
    <row r="60" spans="1:1" ht="16" customHeight="1" x14ac:dyDescent="0.2">
      <c r="A60" s="20"/>
    </row>
    <row r="61" spans="1:1" ht="16" customHeight="1" x14ac:dyDescent="0.2">
      <c r="A61" s="20"/>
    </row>
    <row r="62" spans="1:1" ht="16" customHeight="1" x14ac:dyDescent="0.2">
      <c r="A62" s="20"/>
    </row>
    <row r="63" spans="1:1" ht="16" customHeight="1" x14ac:dyDescent="0.2">
      <c r="A63" s="20"/>
    </row>
    <row r="64" spans="1:1" ht="16" customHeight="1" x14ac:dyDescent="0.2">
      <c r="A64" s="20"/>
    </row>
    <row r="65" spans="1:1" ht="16" customHeight="1" x14ac:dyDescent="0.2">
      <c r="A65" s="20"/>
    </row>
    <row r="66" spans="1:1" ht="16" customHeight="1" x14ac:dyDescent="0.2">
      <c r="A66" s="20"/>
    </row>
    <row r="67" spans="1:1" ht="16" customHeight="1" x14ac:dyDescent="0.2">
      <c r="A67" s="20"/>
    </row>
    <row r="68" spans="1:1" ht="16" customHeight="1" x14ac:dyDescent="0.2">
      <c r="A68" s="20"/>
    </row>
    <row r="69" spans="1:1" ht="16" customHeight="1" x14ac:dyDescent="0.2">
      <c r="A69" s="20"/>
    </row>
    <row r="70" spans="1:1" ht="16" customHeight="1" x14ac:dyDescent="0.2">
      <c r="A70" s="20"/>
    </row>
    <row r="71" spans="1:1" ht="16" customHeight="1" x14ac:dyDescent="0.2">
      <c r="A71" s="20"/>
    </row>
    <row r="72" spans="1:1" ht="16" customHeight="1" x14ac:dyDescent="0.2">
      <c r="A72" s="20"/>
    </row>
    <row r="73" spans="1:1" ht="16" customHeight="1" x14ac:dyDescent="0.2">
      <c r="A73" s="20"/>
    </row>
    <row r="74" spans="1:1" ht="16" customHeight="1" x14ac:dyDescent="0.2">
      <c r="A74" s="20"/>
    </row>
    <row r="75" spans="1:1" ht="16" customHeight="1" x14ac:dyDescent="0.2">
      <c r="A75" s="20"/>
    </row>
    <row r="76" spans="1:1" ht="16" customHeight="1" x14ac:dyDescent="0.2">
      <c r="A76" s="20"/>
    </row>
    <row r="77" spans="1:1" ht="16" customHeight="1" x14ac:dyDescent="0.2">
      <c r="A77" s="20"/>
    </row>
    <row r="78" spans="1:1" ht="16" customHeight="1" x14ac:dyDescent="0.2">
      <c r="A78" s="20"/>
    </row>
    <row r="79" spans="1:1" ht="16" customHeight="1" x14ac:dyDescent="0.2">
      <c r="A79" s="20"/>
    </row>
    <row r="80" spans="1:1" ht="16" customHeight="1" x14ac:dyDescent="0.2">
      <c r="A80" s="20"/>
    </row>
    <row r="81" spans="1:1" ht="16" customHeight="1" x14ac:dyDescent="0.2">
      <c r="A81" s="20"/>
    </row>
    <row r="82" spans="1:1" ht="16" customHeight="1" x14ac:dyDescent="0.2">
      <c r="A82" s="20"/>
    </row>
    <row r="83" spans="1:1" ht="16" customHeight="1" x14ac:dyDescent="0.2">
      <c r="A83" s="20"/>
    </row>
    <row r="84" spans="1:1" ht="16" customHeight="1" x14ac:dyDescent="0.2">
      <c r="A84" s="20"/>
    </row>
    <row r="85" spans="1:1" ht="16" customHeight="1" x14ac:dyDescent="0.2">
      <c r="A85" s="20"/>
    </row>
    <row r="86" spans="1:1" ht="16" customHeight="1" x14ac:dyDescent="0.2">
      <c r="A86" s="20"/>
    </row>
    <row r="87" spans="1:1" ht="16" customHeight="1" x14ac:dyDescent="0.2">
      <c r="A87" s="20"/>
    </row>
    <row r="88" spans="1:1" ht="16" customHeight="1" x14ac:dyDescent="0.2">
      <c r="A88" s="20"/>
    </row>
    <row r="89" spans="1:1" ht="16" customHeight="1" x14ac:dyDescent="0.2">
      <c r="A89" s="20"/>
    </row>
    <row r="90" spans="1:1" ht="16" customHeight="1" x14ac:dyDescent="0.2">
      <c r="A90" s="20"/>
    </row>
    <row r="91" spans="1:1" ht="16" customHeight="1" x14ac:dyDescent="0.2">
      <c r="A91" s="20"/>
    </row>
    <row r="92" spans="1:1" ht="16" customHeight="1" x14ac:dyDescent="0.2">
      <c r="A92" s="20"/>
    </row>
    <row r="93" spans="1:1" ht="16" customHeight="1" x14ac:dyDescent="0.2">
      <c r="A93" s="20"/>
    </row>
    <row r="94" spans="1:1" ht="16" customHeight="1" x14ac:dyDescent="0.2">
      <c r="A94" s="20"/>
    </row>
    <row r="95" spans="1:1" ht="16" customHeight="1" x14ac:dyDescent="0.2">
      <c r="A95" s="20"/>
    </row>
    <row r="96" spans="1:1" ht="16" customHeight="1" x14ac:dyDescent="0.2">
      <c r="A96" s="20"/>
    </row>
    <row r="97" spans="1:1" ht="16" customHeight="1" x14ac:dyDescent="0.2">
      <c r="A97" s="20"/>
    </row>
    <row r="98" spans="1:1" ht="16" customHeight="1" x14ac:dyDescent="0.2">
      <c r="A98" s="20"/>
    </row>
    <row r="99" spans="1:1" ht="16" customHeight="1" x14ac:dyDescent="0.2">
      <c r="A99" s="20"/>
    </row>
    <row r="100" spans="1:1" ht="16" customHeight="1" x14ac:dyDescent="0.2">
      <c r="A100" s="20"/>
    </row>
    <row r="101" spans="1:1" ht="16" customHeight="1" x14ac:dyDescent="0.2">
      <c r="A101" s="20"/>
    </row>
    <row r="102" spans="1:1" ht="16" customHeight="1" x14ac:dyDescent="0.2">
      <c r="A102" s="20"/>
    </row>
    <row r="103" spans="1:1" ht="16" customHeight="1" x14ac:dyDescent="0.2">
      <c r="A103" s="20"/>
    </row>
    <row r="104" spans="1:1" ht="16" customHeight="1" x14ac:dyDescent="0.2">
      <c r="A104" s="20"/>
    </row>
    <row r="105" spans="1:1" ht="16" customHeight="1" x14ac:dyDescent="0.2">
      <c r="A105" s="20"/>
    </row>
    <row r="106" spans="1:1" ht="16" customHeight="1" x14ac:dyDescent="0.2">
      <c r="A106" s="20"/>
    </row>
    <row r="107" spans="1:1" ht="16" customHeight="1" x14ac:dyDescent="0.2">
      <c r="A107" s="20"/>
    </row>
    <row r="108" spans="1:1" ht="16" customHeight="1" x14ac:dyDescent="0.2">
      <c r="A108" s="20"/>
    </row>
    <row r="109" spans="1:1" ht="16" customHeight="1" x14ac:dyDescent="0.2">
      <c r="A109" s="20"/>
    </row>
    <row r="110" spans="1:1" ht="16" customHeight="1" x14ac:dyDescent="0.2">
      <c r="A110" s="20"/>
    </row>
    <row r="111" spans="1:1" ht="16" customHeight="1" x14ac:dyDescent="0.2">
      <c r="A111" s="20"/>
    </row>
    <row r="112" spans="1:1" ht="16" customHeight="1" x14ac:dyDescent="0.2">
      <c r="A112" s="20"/>
    </row>
    <row r="113" spans="1:1" ht="16" customHeight="1" x14ac:dyDescent="0.2">
      <c r="A113" s="20"/>
    </row>
    <row r="114" spans="1:1" ht="16" customHeight="1" x14ac:dyDescent="0.2">
      <c r="A114" s="20"/>
    </row>
    <row r="115" spans="1:1" ht="16" customHeight="1" x14ac:dyDescent="0.2">
      <c r="A115" s="20"/>
    </row>
    <row r="116" spans="1:1" ht="16" customHeight="1" x14ac:dyDescent="0.2">
      <c r="A116" s="20"/>
    </row>
    <row r="117" spans="1:1" ht="16" customHeight="1" x14ac:dyDescent="0.2">
      <c r="A117" s="20"/>
    </row>
    <row r="118" spans="1:1" ht="16" customHeight="1" x14ac:dyDescent="0.2">
      <c r="A118" s="20"/>
    </row>
    <row r="119" spans="1:1" ht="16" customHeight="1" x14ac:dyDescent="0.2">
      <c r="A119" s="20"/>
    </row>
    <row r="120" spans="1:1" ht="16" customHeight="1" x14ac:dyDescent="0.2">
      <c r="A120" s="20"/>
    </row>
    <row r="121" spans="1:1" ht="16" customHeight="1" x14ac:dyDescent="0.2">
      <c r="A121" s="20"/>
    </row>
    <row r="122" spans="1:1" ht="16" customHeight="1" x14ac:dyDescent="0.2">
      <c r="A122" s="20"/>
    </row>
    <row r="123" spans="1:1" ht="16" customHeight="1" x14ac:dyDescent="0.2">
      <c r="A123" s="20"/>
    </row>
    <row r="124" spans="1:1" ht="16" customHeight="1" x14ac:dyDescent="0.2">
      <c r="A124" s="20"/>
    </row>
    <row r="125" spans="1:1" ht="16" customHeight="1" x14ac:dyDescent="0.2">
      <c r="A125" s="20"/>
    </row>
    <row r="126" spans="1:1" ht="16" customHeight="1" x14ac:dyDescent="0.2">
      <c r="A126" s="20"/>
    </row>
    <row r="127" spans="1:1" ht="16" customHeight="1" x14ac:dyDescent="0.2">
      <c r="A127" s="20"/>
    </row>
    <row r="128" spans="1:1" ht="16" customHeight="1" x14ac:dyDescent="0.2">
      <c r="A128" s="20"/>
    </row>
    <row r="129" spans="1:1" ht="16" customHeight="1" x14ac:dyDescent="0.2">
      <c r="A129" s="20"/>
    </row>
    <row r="130" spans="1:1" ht="16" customHeight="1" x14ac:dyDescent="0.2">
      <c r="A130" s="20"/>
    </row>
    <row r="131" spans="1:1" ht="16" customHeight="1" x14ac:dyDescent="0.2">
      <c r="A131" s="20"/>
    </row>
    <row r="132" spans="1:1" ht="16" customHeight="1" x14ac:dyDescent="0.2">
      <c r="A132" s="20"/>
    </row>
    <row r="133" spans="1:1" ht="16" customHeight="1" x14ac:dyDescent="0.2">
      <c r="A133" s="20"/>
    </row>
    <row r="134" spans="1:1" ht="16" customHeight="1" x14ac:dyDescent="0.2">
      <c r="A134" s="20"/>
    </row>
    <row r="135" spans="1:1" ht="16" customHeight="1" x14ac:dyDescent="0.2">
      <c r="A135" s="20"/>
    </row>
    <row r="136" spans="1:1" ht="16" customHeight="1" x14ac:dyDescent="0.2">
      <c r="A136" s="20"/>
    </row>
    <row r="137" spans="1:1" ht="16" customHeight="1" x14ac:dyDescent="0.2">
      <c r="A137" s="20"/>
    </row>
    <row r="138" spans="1:1" ht="16" customHeight="1" x14ac:dyDescent="0.2">
      <c r="A138" s="20"/>
    </row>
    <row r="139" spans="1:1" ht="16" customHeight="1" x14ac:dyDescent="0.2">
      <c r="A139" s="20"/>
    </row>
    <row r="140" spans="1:1" ht="16" customHeight="1" x14ac:dyDescent="0.2">
      <c r="A140" s="20"/>
    </row>
    <row r="141" spans="1:1" ht="16" customHeight="1" x14ac:dyDescent="0.2">
      <c r="A141" s="20"/>
    </row>
    <row r="142" spans="1:1" ht="16" customHeight="1" x14ac:dyDescent="0.2">
      <c r="A142" s="20"/>
    </row>
    <row r="143" spans="1:1" ht="16" customHeight="1" x14ac:dyDescent="0.2">
      <c r="A143" s="20"/>
    </row>
    <row r="144" spans="1:1" ht="16" customHeight="1" x14ac:dyDescent="0.2">
      <c r="A144" s="20"/>
    </row>
    <row r="145" spans="1:1" ht="16" customHeight="1" x14ac:dyDescent="0.2">
      <c r="A145" s="20"/>
    </row>
    <row r="146" spans="1:1" ht="16" customHeight="1" x14ac:dyDescent="0.2">
      <c r="A146" s="20"/>
    </row>
    <row r="147" spans="1:1" ht="16" customHeight="1" x14ac:dyDescent="0.2">
      <c r="A147" s="20"/>
    </row>
    <row r="148" spans="1:1" ht="16" customHeight="1" x14ac:dyDescent="0.2">
      <c r="A148" s="20"/>
    </row>
    <row r="149" spans="1:1" ht="16" customHeight="1" x14ac:dyDescent="0.2">
      <c r="A149" s="20"/>
    </row>
    <row r="150" spans="1:1" ht="16" customHeight="1" x14ac:dyDescent="0.2">
      <c r="A150" s="20"/>
    </row>
    <row r="151" spans="1:1" ht="16" customHeight="1" x14ac:dyDescent="0.2">
      <c r="A151" s="20"/>
    </row>
    <row r="152" spans="1:1" ht="16" customHeight="1" x14ac:dyDescent="0.2">
      <c r="A152" s="20"/>
    </row>
    <row r="153" spans="1:1" ht="16" customHeight="1" x14ac:dyDescent="0.2">
      <c r="A153" s="20"/>
    </row>
    <row r="154" spans="1:1" ht="16" customHeight="1" x14ac:dyDescent="0.2">
      <c r="A154" s="20"/>
    </row>
    <row r="155" spans="1:1" ht="16" customHeight="1" x14ac:dyDescent="0.2">
      <c r="A155" s="20"/>
    </row>
    <row r="156" spans="1:1" ht="16" customHeight="1" x14ac:dyDescent="0.2">
      <c r="A156" s="20"/>
    </row>
    <row r="157" spans="1:1" ht="16" customHeight="1" x14ac:dyDescent="0.2">
      <c r="A157" s="20"/>
    </row>
    <row r="158" spans="1:1" ht="16" customHeight="1" x14ac:dyDescent="0.2">
      <c r="A158" s="20"/>
    </row>
    <row r="159" spans="1:1" ht="16" customHeight="1" x14ac:dyDescent="0.2">
      <c r="A159" s="20"/>
    </row>
    <row r="160" spans="1:1" ht="16" customHeight="1" x14ac:dyDescent="0.2">
      <c r="A160" s="20"/>
    </row>
    <row r="161" spans="1:1" ht="16" customHeight="1" x14ac:dyDescent="0.2">
      <c r="A161" s="20"/>
    </row>
    <row r="162" spans="1:1" ht="16" customHeight="1" x14ac:dyDescent="0.2">
      <c r="A162" s="20"/>
    </row>
    <row r="163" spans="1:1" ht="16" customHeight="1" x14ac:dyDescent="0.2">
      <c r="A163" s="20"/>
    </row>
    <row r="164" spans="1:1" ht="16" customHeight="1" x14ac:dyDescent="0.2">
      <c r="A164" s="20"/>
    </row>
    <row r="165" spans="1:1" ht="16" customHeight="1" x14ac:dyDescent="0.2">
      <c r="A165" s="20"/>
    </row>
    <row r="166" spans="1:1" ht="16" customHeight="1" x14ac:dyDescent="0.2">
      <c r="A166" s="20"/>
    </row>
    <row r="167" spans="1:1" ht="16" customHeight="1" x14ac:dyDescent="0.2">
      <c r="A167" s="20"/>
    </row>
    <row r="168" spans="1:1" ht="16" customHeight="1" x14ac:dyDescent="0.2">
      <c r="A168" s="20"/>
    </row>
    <row r="169" spans="1:1" ht="16" customHeight="1" x14ac:dyDescent="0.2">
      <c r="A169" s="20"/>
    </row>
    <row r="170" spans="1:1" ht="16" customHeight="1" x14ac:dyDescent="0.2">
      <c r="A170" s="20"/>
    </row>
    <row r="171" spans="1:1" ht="16" customHeight="1" x14ac:dyDescent="0.2">
      <c r="A171" s="20"/>
    </row>
    <row r="172" spans="1:1" ht="16" customHeight="1" x14ac:dyDescent="0.2">
      <c r="A172" s="20"/>
    </row>
    <row r="173" spans="1:1" ht="16" customHeight="1" x14ac:dyDescent="0.2">
      <c r="A173" s="20"/>
    </row>
    <row r="174" spans="1:1" ht="16" customHeight="1" x14ac:dyDescent="0.2">
      <c r="A174" s="20"/>
    </row>
    <row r="175" spans="1:1" ht="16" customHeight="1" x14ac:dyDescent="0.2">
      <c r="A175" s="20"/>
    </row>
    <row r="176" spans="1:1" ht="16" customHeight="1" x14ac:dyDescent="0.2">
      <c r="A176" s="20"/>
    </row>
    <row r="177" spans="1:1" ht="16" customHeight="1" x14ac:dyDescent="0.2">
      <c r="A177" s="20"/>
    </row>
    <row r="178" spans="1:1" ht="16" customHeight="1" x14ac:dyDescent="0.2">
      <c r="A178" s="20"/>
    </row>
    <row r="179" spans="1:1" ht="16" customHeight="1" x14ac:dyDescent="0.2">
      <c r="A179" s="20"/>
    </row>
    <row r="180" spans="1:1" ht="16" customHeight="1" x14ac:dyDescent="0.2">
      <c r="A180" s="20"/>
    </row>
    <row r="181" spans="1:1" ht="16" customHeight="1" x14ac:dyDescent="0.2">
      <c r="A181" s="20"/>
    </row>
    <row r="182" spans="1:1" ht="16" customHeight="1" x14ac:dyDescent="0.2">
      <c r="A182" s="20"/>
    </row>
    <row r="183" spans="1:1" ht="16" customHeight="1" x14ac:dyDescent="0.2">
      <c r="A183" s="20"/>
    </row>
    <row r="184" spans="1:1" ht="16" customHeight="1" x14ac:dyDescent="0.2">
      <c r="A184" s="20"/>
    </row>
    <row r="185" spans="1:1" ht="16" customHeight="1" x14ac:dyDescent="0.2">
      <c r="A185" s="20"/>
    </row>
    <row r="186" spans="1:1" ht="16" customHeight="1" x14ac:dyDescent="0.2">
      <c r="A186" s="20"/>
    </row>
    <row r="187" spans="1:1" ht="16" customHeight="1" x14ac:dyDescent="0.2">
      <c r="A187" s="20"/>
    </row>
    <row r="188" spans="1:1" ht="16" customHeight="1" x14ac:dyDescent="0.2">
      <c r="A188" s="20"/>
    </row>
    <row r="189" spans="1:1" ht="16" customHeight="1" x14ac:dyDescent="0.2">
      <c r="A189" s="20"/>
    </row>
    <row r="190" spans="1:1" ht="16" customHeight="1" x14ac:dyDescent="0.2">
      <c r="A190" s="20"/>
    </row>
    <row r="191" spans="1:1" ht="16" customHeight="1" x14ac:dyDescent="0.2">
      <c r="A191" s="20"/>
    </row>
    <row r="192" spans="1:1" ht="16" customHeight="1" x14ac:dyDescent="0.2">
      <c r="A192" s="20"/>
    </row>
    <row r="193" spans="1:1" ht="16" customHeight="1" x14ac:dyDescent="0.2">
      <c r="A193" s="20"/>
    </row>
    <row r="194" spans="1:1" ht="16" customHeight="1" x14ac:dyDescent="0.2">
      <c r="A194" s="20"/>
    </row>
    <row r="195" spans="1:1" ht="16" customHeight="1" x14ac:dyDescent="0.2">
      <c r="A195" s="20"/>
    </row>
    <row r="196" spans="1:1" ht="16" customHeight="1" x14ac:dyDescent="0.2">
      <c r="A196" s="20"/>
    </row>
    <row r="197" spans="1:1" ht="16" customHeight="1" x14ac:dyDescent="0.2">
      <c r="A197" s="20"/>
    </row>
    <row r="198" spans="1:1" ht="16" customHeight="1" x14ac:dyDescent="0.2">
      <c r="A198" s="20"/>
    </row>
    <row r="199" spans="1:1" ht="16" customHeight="1" x14ac:dyDescent="0.2">
      <c r="A199" s="20"/>
    </row>
    <row r="200" spans="1:1" ht="16" customHeight="1" x14ac:dyDescent="0.2">
      <c r="A200" s="20"/>
    </row>
    <row r="201" spans="1:1" ht="16" customHeight="1" x14ac:dyDescent="0.2">
      <c r="A201" s="20"/>
    </row>
    <row r="202" spans="1:1" ht="16" customHeight="1" x14ac:dyDescent="0.2">
      <c r="A202" s="20"/>
    </row>
    <row r="203" spans="1:1" ht="16" customHeight="1" x14ac:dyDescent="0.2">
      <c r="A203" s="20"/>
    </row>
    <row r="204" spans="1:1" ht="16" customHeight="1" x14ac:dyDescent="0.2">
      <c r="A204" s="20"/>
    </row>
    <row r="205" spans="1:1" ht="16" customHeight="1" x14ac:dyDescent="0.2">
      <c r="A205" s="20"/>
    </row>
    <row r="206" spans="1:1" ht="16" customHeight="1" x14ac:dyDescent="0.2">
      <c r="A206" s="20"/>
    </row>
    <row r="207" spans="1:1" ht="16" customHeight="1" x14ac:dyDescent="0.2">
      <c r="A207" s="20"/>
    </row>
    <row r="208" spans="1:1" ht="16" customHeight="1" x14ac:dyDescent="0.2">
      <c r="A208" s="20"/>
    </row>
    <row r="209" spans="1:1" ht="16" customHeight="1" x14ac:dyDescent="0.2">
      <c r="A209" s="20"/>
    </row>
    <row r="210" spans="1:1" ht="16" customHeight="1" x14ac:dyDescent="0.2">
      <c r="A210" s="20"/>
    </row>
    <row r="211" spans="1:1" ht="16" customHeight="1" x14ac:dyDescent="0.2">
      <c r="A211" s="20"/>
    </row>
    <row r="212" spans="1:1" ht="16" customHeight="1" x14ac:dyDescent="0.2">
      <c r="A212" s="20"/>
    </row>
    <row r="213" spans="1:1" ht="16" customHeight="1" x14ac:dyDescent="0.2">
      <c r="A213" s="20"/>
    </row>
    <row r="214" spans="1:1" ht="16" customHeight="1" x14ac:dyDescent="0.2">
      <c r="A214" s="20"/>
    </row>
    <row r="215" spans="1:1" ht="16" customHeight="1" x14ac:dyDescent="0.2">
      <c r="A215" s="20"/>
    </row>
    <row r="216" spans="1:1" ht="16" customHeight="1" x14ac:dyDescent="0.2">
      <c r="A216" s="20"/>
    </row>
    <row r="217" spans="1:1" ht="16" customHeight="1" x14ac:dyDescent="0.2">
      <c r="A217" s="20"/>
    </row>
    <row r="218" spans="1:1" ht="16" customHeight="1" x14ac:dyDescent="0.2">
      <c r="A218" s="20"/>
    </row>
    <row r="219" spans="1:1" ht="16" customHeight="1" x14ac:dyDescent="0.2">
      <c r="A219" s="20"/>
    </row>
    <row r="220" spans="1:1" ht="16" customHeight="1" x14ac:dyDescent="0.2">
      <c r="A220" s="20"/>
    </row>
    <row r="221" spans="1:1" ht="16" customHeight="1" x14ac:dyDescent="0.2">
      <c r="A221" s="20"/>
    </row>
    <row r="222" spans="1:1" ht="16" customHeight="1" x14ac:dyDescent="0.2">
      <c r="A222" s="20"/>
    </row>
    <row r="223" spans="1:1" ht="16" customHeight="1" x14ac:dyDescent="0.2">
      <c r="A223" s="20"/>
    </row>
    <row r="224" spans="1:1" ht="16" customHeight="1" x14ac:dyDescent="0.2">
      <c r="A224" s="20"/>
    </row>
    <row r="225" spans="1:1" ht="16" customHeight="1" x14ac:dyDescent="0.2">
      <c r="A225" s="20"/>
    </row>
    <row r="226" spans="1:1" ht="16" customHeight="1" x14ac:dyDescent="0.2">
      <c r="A226" s="20"/>
    </row>
    <row r="227" spans="1:1" ht="16" customHeight="1" x14ac:dyDescent="0.2">
      <c r="A227" s="20"/>
    </row>
    <row r="228" spans="1:1" ht="16" customHeight="1" x14ac:dyDescent="0.2">
      <c r="A228" s="20"/>
    </row>
    <row r="229" spans="1:1" ht="16" customHeight="1" x14ac:dyDescent="0.2">
      <c r="A229" s="20"/>
    </row>
    <row r="230" spans="1:1" ht="16" customHeight="1" x14ac:dyDescent="0.2">
      <c r="A230" s="20"/>
    </row>
    <row r="231" spans="1:1" ht="16" customHeight="1" x14ac:dyDescent="0.2">
      <c r="A231" s="20"/>
    </row>
    <row r="232" spans="1:1" ht="16" customHeight="1" x14ac:dyDescent="0.2">
      <c r="A232" s="20"/>
    </row>
    <row r="233" spans="1:1" ht="16" customHeight="1" x14ac:dyDescent="0.2">
      <c r="A233" s="20"/>
    </row>
    <row r="234" spans="1:1" ht="16" customHeight="1" x14ac:dyDescent="0.2">
      <c r="A234" s="20"/>
    </row>
    <row r="235" spans="1:1" ht="16" customHeight="1" x14ac:dyDescent="0.2">
      <c r="A235" s="20"/>
    </row>
    <row r="236" spans="1:1" ht="16" customHeight="1" x14ac:dyDescent="0.2">
      <c r="A236" s="20"/>
    </row>
    <row r="237" spans="1:1" ht="16" customHeight="1" x14ac:dyDescent="0.2">
      <c r="A237" s="20"/>
    </row>
    <row r="238" spans="1:1" ht="16" customHeight="1" x14ac:dyDescent="0.2">
      <c r="A238" s="20"/>
    </row>
    <row r="239" spans="1:1" ht="16" customHeight="1" x14ac:dyDescent="0.2">
      <c r="A239" s="20"/>
    </row>
    <row r="240" spans="1:1" ht="16" customHeight="1" x14ac:dyDescent="0.2">
      <c r="A240" s="20"/>
    </row>
    <row r="241" spans="1:1" ht="16" customHeight="1" x14ac:dyDescent="0.2">
      <c r="A241" s="20"/>
    </row>
    <row r="242" spans="1:1" ht="16" customHeight="1" x14ac:dyDescent="0.2">
      <c r="A242" s="20"/>
    </row>
    <row r="243" spans="1:1" ht="16" customHeight="1" x14ac:dyDescent="0.2">
      <c r="A243" s="20"/>
    </row>
    <row r="244" spans="1:1" ht="16" customHeight="1" x14ac:dyDescent="0.2">
      <c r="A244" s="20"/>
    </row>
    <row r="245" spans="1:1" ht="16" customHeight="1" x14ac:dyDescent="0.2">
      <c r="A245" s="20"/>
    </row>
    <row r="246" spans="1:1" ht="16" customHeight="1" x14ac:dyDescent="0.2">
      <c r="A246" s="20"/>
    </row>
    <row r="247" spans="1:1" ht="16" customHeight="1" x14ac:dyDescent="0.2">
      <c r="A247" s="20"/>
    </row>
    <row r="248" spans="1:1" ht="16" customHeight="1" x14ac:dyDescent="0.2">
      <c r="A248" s="20"/>
    </row>
    <row r="249" spans="1:1" ht="16" customHeight="1" x14ac:dyDescent="0.2">
      <c r="A249" s="20"/>
    </row>
    <row r="250" spans="1:1" ht="16" customHeight="1" x14ac:dyDescent="0.2">
      <c r="A250" s="20"/>
    </row>
    <row r="251" spans="1:1" ht="16" customHeight="1" x14ac:dyDescent="0.2">
      <c r="A251" s="20"/>
    </row>
    <row r="252" spans="1:1" ht="16" customHeight="1" x14ac:dyDescent="0.2">
      <c r="A252" s="20"/>
    </row>
    <row r="253" spans="1:1" ht="16" customHeight="1" x14ac:dyDescent="0.2">
      <c r="A253" s="20"/>
    </row>
    <row r="254" spans="1:1" ht="16" customHeight="1" x14ac:dyDescent="0.2">
      <c r="A254" s="20"/>
    </row>
    <row r="255" spans="1:1" ht="16" customHeight="1" x14ac:dyDescent="0.2">
      <c r="A255" s="20"/>
    </row>
    <row r="256" spans="1:1" ht="16" customHeight="1" x14ac:dyDescent="0.2">
      <c r="A256" s="20"/>
    </row>
    <row r="257" spans="1:1" ht="16" customHeight="1" x14ac:dyDescent="0.2">
      <c r="A257" s="20"/>
    </row>
    <row r="258" spans="1:1" ht="16" customHeight="1" x14ac:dyDescent="0.2">
      <c r="A258" s="20"/>
    </row>
    <row r="259" spans="1:1" ht="16" customHeight="1" x14ac:dyDescent="0.2">
      <c r="A259" s="20"/>
    </row>
    <row r="260" spans="1:1" ht="16" customHeight="1" x14ac:dyDescent="0.2">
      <c r="A260" s="20"/>
    </row>
    <row r="261" spans="1:1" ht="16" customHeight="1" x14ac:dyDescent="0.2">
      <c r="A261" s="20"/>
    </row>
    <row r="262" spans="1:1" ht="16" customHeight="1" x14ac:dyDescent="0.2">
      <c r="A262" s="20"/>
    </row>
    <row r="263" spans="1:1" ht="16" customHeight="1" x14ac:dyDescent="0.2">
      <c r="A263" s="20"/>
    </row>
    <row r="264" spans="1:1" ht="16" customHeight="1" x14ac:dyDescent="0.2">
      <c r="A264" s="20"/>
    </row>
    <row r="265" spans="1:1" ht="16" customHeight="1" x14ac:dyDescent="0.2">
      <c r="A265" s="20"/>
    </row>
    <row r="266" spans="1:1" ht="16" customHeight="1" x14ac:dyDescent="0.2">
      <c r="A266" s="20"/>
    </row>
    <row r="267" spans="1:1" ht="16" customHeight="1" x14ac:dyDescent="0.2">
      <c r="A267" s="20"/>
    </row>
    <row r="268" spans="1:1" ht="16" customHeight="1" x14ac:dyDescent="0.2">
      <c r="A268" s="20"/>
    </row>
    <row r="269" spans="1:1" ht="16" customHeight="1" x14ac:dyDescent="0.2">
      <c r="A269" s="20"/>
    </row>
    <row r="270" spans="1:1" ht="16" customHeight="1" x14ac:dyDescent="0.2">
      <c r="A270" s="20"/>
    </row>
    <row r="271" spans="1:1" ht="16" customHeight="1" x14ac:dyDescent="0.2">
      <c r="A271" s="20"/>
    </row>
    <row r="272" spans="1:1" ht="16" customHeight="1" x14ac:dyDescent="0.2">
      <c r="A272" s="20"/>
    </row>
    <row r="273" spans="1:1" ht="16" customHeight="1" x14ac:dyDescent="0.2">
      <c r="A273" s="20"/>
    </row>
    <row r="274" spans="1:1" ht="16" customHeight="1" x14ac:dyDescent="0.2">
      <c r="A274" s="20"/>
    </row>
    <row r="275" spans="1:1" ht="16" customHeight="1" x14ac:dyDescent="0.2">
      <c r="A275" s="20"/>
    </row>
    <row r="276" spans="1:1" ht="16" customHeight="1" x14ac:dyDescent="0.2">
      <c r="A276" s="20"/>
    </row>
    <row r="277" spans="1:1" ht="16" customHeight="1" x14ac:dyDescent="0.2">
      <c r="A277" s="20"/>
    </row>
    <row r="278" spans="1:1" ht="16" customHeight="1" x14ac:dyDescent="0.2">
      <c r="A278" s="20"/>
    </row>
    <row r="279" spans="1:1" ht="16" customHeight="1" x14ac:dyDescent="0.2">
      <c r="A279" s="20"/>
    </row>
    <row r="280" spans="1:1" ht="16" customHeight="1" x14ac:dyDescent="0.2">
      <c r="A280" s="20"/>
    </row>
    <row r="281" spans="1:1" ht="16" customHeight="1" x14ac:dyDescent="0.2">
      <c r="A281" s="20"/>
    </row>
    <row r="282" spans="1:1" ht="16" customHeight="1" x14ac:dyDescent="0.2">
      <c r="A282" s="20"/>
    </row>
    <row r="283" spans="1:1" ht="16" customHeight="1" x14ac:dyDescent="0.2">
      <c r="A283" s="20"/>
    </row>
    <row r="284" spans="1:1" ht="16" customHeight="1" x14ac:dyDescent="0.2">
      <c r="A284" s="20"/>
    </row>
    <row r="285" spans="1:1" ht="16" customHeight="1" x14ac:dyDescent="0.2">
      <c r="A285" s="20"/>
    </row>
    <row r="286" spans="1:1" ht="16" customHeight="1" x14ac:dyDescent="0.2">
      <c r="A286" s="20"/>
    </row>
    <row r="287" spans="1:1" ht="16" customHeight="1" x14ac:dyDescent="0.2">
      <c r="A287" s="20"/>
    </row>
    <row r="288" spans="1:1" ht="16" customHeight="1" x14ac:dyDescent="0.2">
      <c r="A288" s="20"/>
    </row>
    <row r="289" spans="1:1" ht="16" customHeight="1" x14ac:dyDescent="0.2">
      <c r="A289" s="20"/>
    </row>
    <row r="290" spans="1:1" ht="16" customHeight="1" x14ac:dyDescent="0.2">
      <c r="A290" s="20"/>
    </row>
    <row r="291" spans="1:1" ht="16" customHeight="1" x14ac:dyDescent="0.2">
      <c r="A291" s="20"/>
    </row>
    <row r="292" spans="1:1" ht="16" customHeight="1" x14ac:dyDescent="0.2">
      <c r="A292" s="20"/>
    </row>
    <row r="293" spans="1:1" ht="16" customHeight="1" x14ac:dyDescent="0.2">
      <c r="A293" s="20"/>
    </row>
    <row r="294" spans="1:1" ht="16" customHeight="1" x14ac:dyDescent="0.2">
      <c r="A294" s="20"/>
    </row>
    <row r="295" spans="1:1" ht="16" customHeight="1" x14ac:dyDescent="0.2">
      <c r="A295" s="20"/>
    </row>
    <row r="296" spans="1:1" ht="16" customHeight="1" x14ac:dyDescent="0.2">
      <c r="A296" s="20"/>
    </row>
    <row r="297" spans="1:1" ht="16" customHeight="1" x14ac:dyDescent="0.2">
      <c r="A297" s="20"/>
    </row>
    <row r="298" spans="1:1" ht="16" customHeight="1" x14ac:dyDescent="0.2">
      <c r="A298" s="20"/>
    </row>
    <row r="299" spans="1:1" ht="16" customHeight="1" x14ac:dyDescent="0.2">
      <c r="A299" s="20"/>
    </row>
    <row r="300" spans="1:1" ht="16" customHeight="1" x14ac:dyDescent="0.2">
      <c r="A300" s="20"/>
    </row>
    <row r="301" spans="1:1" ht="16" customHeight="1" x14ac:dyDescent="0.2">
      <c r="A301" s="20"/>
    </row>
    <row r="302" spans="1:1" ht="16" customHeight="1" x14ac:dyDescent="0.2">
      <c r="A302" s="20"/>
    </row>
    <row r="303" spans="1:1" ht="16" customHeight="1" x14ac:dyDescent="0.2">
      <c r="A303" s="20"/>
    </row>
    <row r="304" spans="1:1" ht="16" customHeight="1" x14ac:dyDescent="0.2">
      <c r="A304" s="20"/>
    </row>
    <row r="305" spans="1:1" ht="16" customHeight="1" x14ac:dyDescent="0.2">
      <c r="A305" s="20"/>
    </row>
    <row r="306" spans="1:1" ht="16" customHeight="1" x14ac:dyDescent="0.2">
      <c r="A306" s="20"/>
    </row>
    <row r="307" spans="1:1" ht="16" customHeight="1" x14ac:dyDescent="0.2">
      <c r="A307" s="20"/>
    </row>
    <row r="308" spans="1:1" ht="16" customHeight="1" x14ac:dyDescent="0.2">
      <c r="A308" s="20"/>
    </row>
    <row r="309" spans="1:1" ht="16" customHeight="1" x14ac:dyDescent="0.2">
      <c r="A309" s="20"/>
    </row>
    <row r="310" spans="1:1" ht="16" customHeight="1" x14ac:dyDescent="0.2">
      <c r="A310" s="20"/>
    </row>
    <row r="311" spans="1:1" ht="16" customHeight="1" x14ac:dyDescent="0.2">
      <c r="A311" s="20"/>
    </row>
    <row r="312" spans="1:1" ht="16" customHeight="1" x14ac:dyDescent="0.2">
      <c r="A312" s="20"/>
    </row>
    <row r="313" spans="1:1" ht="16" customHeight="1" x14ac:dyDescent="0.2">
      <c r="A313" s="20"/>
    </row>
    <row r="314" spans="1:1" ht="16" customHeight="1" x14ac:dyDescent="0.2">
      <c r="A314" s="20"/>
    </row>
    <row r="315" spans="1:1" ht="16" customHeight="1" x14ac:dyDescent="0.2">
      <c r="A315" s="20"/>
    </row>
    <row r="316" spans="1:1" ht="16" customHeight="1" x14ac:dyDescent="0.2">
      <c r="A316" s="20"/>
    </row>
    <row r="317" spans="1:1" ht="16" customHeight="1" x14ac:dyDescent="0.2">
      <c r="A317" s="20"/>
    </row>
    <row r="318" spans="1:1" ht="16" customHeight="1" x14ac:dyDescent="0.2">
      <c r="A318" s="20"/>
    </row>
    <row r="319" spans="1:1" ht="16" customHeight="1" x14ac:dyDescent="0.2">
      <c r="A319" s="20"/>
    </row>
    <row r="320" spans="1:1" ht="16" customHeight="1" x14ac:dyDescent="0.2">
      <c r="A320" s="20"/>
    </row>
    <row r="321" spans="1:1" ht="16" customHeight="1" x14ac:dyDescent="0.2">
      <c r="A321" s="20"/>
    </row>
    <row r="322" spans="1:1" ht="16" customHeight="1" x14ac:dyDescent="0.2">
      <c r="A322" s="20"/>
    </row>
    <row r="323" spans="1:1" ht="16" customHeight="1" x14ac:dyDescent="0.2">
      <c r="A323" s="20"/>
    </row>
    <row r="324" spans="1:1" ht="16" customHeight="1" x14ac:dyDescent="0.2">
      <c r="A324" s="20"/>
    </row>
    <row r="325" spans="1:1" ht="16" customHeight="1" x14ac:dyDescent="0.2">
      <c r="A325" s="20"/>
    </row>
    <row r="326" spans="1:1" ht="16" customHeight="1" x14ac:dyDescent="0.2">
      <c r="A326" s="20"/>
    </row>
    <row r="327" spans="1:1" ht="16" customHeight="1" x14ac:dyDescent="0.2">
      <c r="A327" s="20"/>
    </row>
    <row r="328" spans="1:1" ht="16" customHeight="1" x14ac:dyDescent="0.2">
      <c r="A328" s="20"/>
    </row>
    <row r="329" spans="1:1" ht="16" customHeight="1" x14ac:dyDescent="0.2">
      <c r="A329" s="20"/>
    </row>
    <row r="330" spans="1:1" ht="16" customHeight="1" x14ac:dyDescent="0.2">
      <c r="A330" s="20"/>
    </row>
    <row r="331" spans="1:1" ht="16" customHeight="1" x14ac:dyDescent="0.2">
      <c r="A331" s="20"/>
    </row>
    <row r="332" spans="1:1" ht="16" customHeight="1" x14ac:dyDescent="0.2">
      <c r="A332" s="20"/>
    </row>
    <row r="333" spans="1:1" ht="16" customHeight="1" x14ac:dyDescent="0.2">
      <c r="A333" s="20"/>
    </row>
    <row r="334" spans="1:1" ht="16" customHeight="1" x14ac:dyDescent="0.2">
      <c r="A334" s="20"/>
    </row>
    <row r="335" spans="1:1" ht="16" customHeight="1" x14ac:dyDescent="0.2">
      <c r="A335" s="20"/>
    </row>
    <row r="336" spans="1:1" ht="16" customHeight="1" x14ac:dyDescent="0.2">
      <c r="A336" s="20"/>
    </row>
    <row r="337" spans="1:1" ht="16" customHeight="1" x14ac:dyDescent="0.2">
      <c r="A337" s="20"/>
    </row>
    <row r="338" spans="1:1" ht="16" customHeight="1" x14ac:dyDescent="0.2">
      <c r="A338" s="20"/>
    </row>
    <row r="339" spans="1:1" ht="16" customHeight="1" x14ac:dyDescent="0.2">
      <c r="A339" s="20"/>
    </row>
    <row r="340" spans="1:1" ht="16" customHeight="1" x14ac:dyDescent="0.2">
      <c r="A340" s="20"/>
    </row>
    <row r="341" spans="1:1" ht="16" customHeight="1" x14ac:dyDescent="0.2">
      <c r="A341" s="20"/>
    </row>
    <row r="342" spans="1:1" ht="16" customHeight="1" x14ac:dyDescent="0.2">
      <c r="A342" s="20"/>
    </row>
    <row r="343" spans="1:1" ht="16" customHeight="1" x14ac:dyDescent="0.2">
      <c r="A343" s="20"/>
    </row>
    <row r="344" spans="1:1" ht="16" customHeight="1" x14ac:dyDescent="0.2">
      <c r="A344" s="20"/>
    </row>
    <row r="345" spans="1:1" ht="16" customHeight="1" x14ac:dyDescent="0.2">
      <c r="A345" s="20"/>
    </row>
    <row r="346" spans="1:1" ht="16" customHeight="1" x14ac:dyDescent="0.2">
      <c r="A346" s="20"/>
    </row>
    <row r="347" spans="1:1" ht="16" customHeight="1" x14ac:dyDescent="0.2">
      <c r="A347" s="20"/>
    </row>
    <row r="348" spans="1:1" ht="16" customHeight="1" x14ac:dyDescent="0.2">
      <c r="A348" s="20"/>
    </row>
    <row r="349" spans="1:1" ht="16" customHeight="1" x14ac:dyDescent="0.2">
      <c r="A349" s="20"/>
    </row>
    <row r="350" spans="1:1" ht="16" customHeight="1" x14ac:dyDescent="0.2">
      <c r="A350" s="20"/>
    </row>
    <row r="351" spans="1:1" ht="16" customHeight="1" x14ac:dyDescent="0.2">
      <c r="A351" s="20"/>
    </row>
    <row r="352" spans="1:1" ht="16" customHeight="1" x14ac:dyDescent="0.2">
      <c r="A352" s="20"/>
    </row>
    <row r="353" spans="1:1" ht="16" customHeight="1" x14ac:dyDescent="0.2">
      <c r="A353" s="20"/>
    </row>
    <row r="354" spans="1:1" ht="16" customHeight="1" x14ac:dyDescent="0.2">
      <c r="A354" s="20"/>
    </row>
    <row r="355" spans="1:1" ht="16" customHeight="1" x14ac:dyDescent="0.2">
      <c r="A355" s="20"/>
    </row>
    <row r="356" spans="1:1" ht="16" customHeight="1" x14ac:dyDescent="0.2">
      <c r="A356" s="20"/>
    </row>
    <row r="357" spans="1:1" ht="16" customHeight="1" x14ac:dyDescent="0.2">
      <c r="A357" s="20"/>
    </row>
    <row r="358" spans="1:1" ht="16" customHeight="1" x14ac:dyDescent="0.2">
      <c r="A358" s="20"/>
    </row>
    <row r="359" spans="1:1" ht="16" customHeight="1" x14ac:dyDescent="0.2">
      <c r="A359" s="20"/>
    </row>
    <row r="360" spans="1:1" ht="16" customHeight="1" x14ac:dyDescent="0.2">
      <c r="A360" s="20"/>
    </row>
    <row r="361" spans="1:1" ht="16" customHeight="1" x14ac:dyDescent="0.2">
      <c r="A361" s="20"/>
    </row>
    <row r="362" spans="1:1" ht="16" customHeight="1" x14ac:dyDescent="0.2">
      <c r="A362" s="20"/>
    </row>
    <row r="363" spans="1:1" ht="16" customHeight="1" x14ac:dyDescent="0.2">
      <c r="A363" s="20"/>
    </row>
    <row r="364" spans="1:1" ht="16" customHeight="1" x14ac:dyDescent="0.2">
      <c r="A364" s="20"/>
    </row>
    <row r="365" spans="1:1" ht="16" customHeight="1" x14ac:dyDescent="0.2">
      <c r="A365" s="20"/>
    </row>
    <row r="366" spans="1:1" ht="16" customHeight="1" x14ac:dyDescent="0.2">
      <c r="A366" s="20"/>
    </row>
    <row r="367" spans="1:1" ht="16" customHeight="1" x14ac:dyDescent="0.2">
      <c r="A367" s="20"/>
    </row>
    <row r="368" spans="1:1" ht="16" customHeight="1" x14ac:dyDescent="0.2">
      <c r="A368" s="20"/>
    </row>
    <row r="369" spans="1:1" ht="16" customHeight="1" x14ac:dyDescent="0.2">
      <c r="A369" s="20"/>
    </row>
    <row r="370" spans="1:1" ht="16" customHeight="1" x14ac:dyDescent="0.2">
      <c r="A370" s="20"/>
    </row>
    <row r="371" spans="1:1" ht="16" customHeight="1" x14ac:dyDescent="0.2">
      <c r="A371" s="20"/>
    </row>
    <row r="372" spans="1:1" ht="16" customHeight="1" x14ac:dyDescent="0.2">
      <c r="A372" s="20"/>
    </row>
    <row r="373" spans="1:1" ht="16" customHeight="1" x14ac:dyDescent="0.2">
      <c r="A373" s="20"/>
    </row>
    <row r="374" spans="1:1" ht="16" customHeight="1" x14ac:dyDescent="0.2">
      <c r="A374" s="20"/>
    </row>
    <row r="375" spans="1:1" ht="16" customHeight="1" x14ac:dyDescent="0.2">
      <c r="A375" s="20"/>
    </row>
    <row r="376" spans="1:1" ht="16" customHeight="1" x14ac:dyDescent="0.2">
      <c r="A376" s="20"/>
    </row>
    <row r="377" spans="1:1" ht="16" customHeight="1" x14ac:dyDescent="0.2">
      <c r="A377" s="20"/>
    </row>
    <row r="378" spans="1:1" ht="16" customHeight="1" x14ac:dyDescent="0.2">
      <c r="A378" s="20"/>
    </row>
    <row r="379" spans="1:1" ht="16" customHeight="1" x14ac:dyDescent="0.2">
      <c r="A379" s="20"/>
    </row>
    <row r="380" spans="1:1" ht="16" customHeight="1" x14ac:dyDescent="0.2">
      <c r="A380" s="20"/>
    </row>
    <row r="381" spans="1:1" ht="16" customHeight="1" x14ac:dyDescent="0.2">
      <c r="A381" s="20"/>
    </row>
    <row r="382" spans="1:1" ht="16" customHeight="1" x14ac:dyDescent="0.2">
      <c r="A382" s="20"/>
    </row>
    <row r="383" spans="1:1" ht="16" customHeight="1" x14ac:dyDescent="0.2">
      <c r="A383" s="20"/>
    </row>
    <row r="384" spans="1:1" ht="16" customHeight="1" x14ac:dyDescent="0.2">
      <c r="A384" s="20"/>
    </row>
    <row r="385" spans="1:1" ht="16" customHeight="1" x14ac:dyDescent="0.2">
      <c r="A385" s="20"/>
    </row>
    <row r="386" spans="1:1" ht="16" customHeight="1" x14ac:dyDescent="0.2">
      <c r="A386" s="20"/>
    </row>
    <row r="387" spans="1:1" ht="16" customHeight="1" x14ac:dyDescent="0.2">
      <c r="A387" s="20"/>
    </row>
    <row r="388" spans="1:1" ht="16" customHeight="1" x14ac:dyDescent="0.2">
      <c r="A388" s="20"/>
    </row>
    <row r="389" spans="1:1" ht="16" customHeight="1" x14ac:dyDescent="0.2">
      <c r="A389" s="20"/>
    </row>
    <row r="390" spans="1:1" ht="16" customHeight="1" x14ac:dyDescent="0.2">
      <c r="A390" s="20"/>
    </row>
    <row r="391" spans="1:1" ht="16" customHeight="1" x14ac:dyDescent="0.2">
      <c r="A391" s="20"/>
    </row>
    <row r="392" spans="1:1" ht="16" customHeight="1" x14ac:dyDescent="0.2">
      <c r="A392" s="20"/>
    </row>
    <row r="393" spans="1:1" ht="16" customHeight="1" x14ac:dyDescent="0.2">
      <c r="A393" s="20"/>
    </row>
    <row r="394" spans="1:1" ht="16" customHeight="1" x14ac:dyDescent="0.2">
      <c r="A394" s="20"/>
    </row>
    <row r="395" spans="1:1" ht="16" customHeight="1" x14ac:dyDescent="0.2">
      <c r="A395" s="20"/>
    </row>
    <row r="396" spans="1:1" ht="16" customHeight="1" x14ac:dyDescent="0.2">
      <c r="A396" s="20"/>
    </row>
    <row r="397" spans="1:1" ht="16" customHeight="1" x14ac:dyDescent="0.2">
      <c r="A397" s="20"/>
    </row>
    <row r="398" spans="1:1" ht="16" customHeight="1" x14ac:dyDescent="0.2">
      <c r="A398" s="20"/>
    </row>
    <row r="399" spans="1:1" ht="16" customHeight="1" x14ac:dyDescent="0.2">
      <c r="A399" s="20"/>
    </row>
    <row r="400" spans="1:1" ht="16" customHeight="1" x14ac:dyDescent="0.2">
      <c r="A400" s="20"/>
    </row>
    <row r="401" spans="1:1" ht="16" customHeight="1" x14ac:dyDescent="0.2">
      <c r="A401" s="20"/>
    </row>
    <row r="402" spans="1:1" ht="16" customHeight="1" x14ac:dyDescent="0.2">
      <c r="A402" s="20"/>
    </row>
    <row r="403" spans="1:1" ht="16" customHeight="1" x14ac:dyDescent="0.2">
      <c r="A403" s="20"/>
    </row>
    <row r="404" spans="1:1" ht="16" customHeight="1" x14ac:dyDescent="0.2">
      <c r="A404" s="20"/>
    </row>
    <row r="405" spans="1:1" ht="16" customHeight="1" x14ac:dyDescent="0.2">
      <c r="A405" s="20"/>
    </row>
    <row r="406" spans="1:1" ht="16" customHeight="1" x14ac:dyDescent="0.2">
      <c r="A406" s="20"/>
    </row>
    <row r="407" spans="1:1" ht="16" customHeight="1" x14ac:dyDescent="0.2">
      <c r="A407" s="20"/>
    </row>
    <row r="408" spans="1:1" ht="16" customHeight="1" x14ac:dyDescent="0.2">
      <c r="A408" s="20"/>
    </row>
    <row r="409" spans="1:1" ht="16" customHeight="1" x14ac:dyDescent="0.2">
      <c r="A409" s="20"/>
    </row>
    <row r="410" spans="1:1" ht="16" customHeight="1" x14ac:dyDescent="0.2">
      <c r="A410" s="20"/>
    </row>
    <row r="411" spans="1:1" ht="16" customHeight="1" x14ac:dyDescent="0.2">
      <c r="A411" s="20"/>
    </row>
    <row r="412" spans="1:1" ht="16" customHeight="1" x14ac:dyDescent="0.2">
      <c r="A412" s="20"/>
    </row>
    <row r="413" spans="1:1" ht="16" customHeight="1" x14ac:dyDescent="0.2">
      <c r="A413" s="20"/>
    </row>
    <row r="414" spans="1:1" ht="16" customHeight="1" x14ac:dyDescent="0.2">
      <c r="A414" s="20"/>
    </row>
    <row r="415" spans="1:1" ht="16" customHeight="1" x14ac:dyDescent="0.2">
      <c r="A415" s="20"/>
    </row>
    <row r="416" spans="1:1" ht="16" customHeight="1" x14ac:dyDescent="0.2">
      <c r="A416" s="20"/>
    </row>
    <row r="417" spans="1:1" ht="16" customHeight="1" x14ac:dyDescent="0.2">
      <c r="A417" s="20"/>
    </row>
    <row r="418" spans="1:1" ht="16" customHeight="1" x14ac:dyDescent="0.2">
      <c r="A418" s="20"/>
    </row>
    <row r="419" spans="1:1" ht="16" customHeight="1" x14ac:dyDescent="0.2">
      <c r="A419" s="20"/>
    </row>
    <row r="420" spans="1:1" ht="16" customHeight="1" x14ac:dyDescent="0.2">
      <c r="A420" s="20"/>
    </row>
    <row r="421" spans="1:1" ht="16" customHeight="1" x14ac:dyDescent="0.2">
      <c r="A421" s="20"/>
    </row>
    <row r="422" spans="1:1" ht="16" customHeight="1" x14ac:dyDescent="0.2">
      <c r="A422" s="20"/>
    </row>
    <row r="423" spans="1:1" ht="16" customHeight="1" x14ac:dyDescent="0.2">
      <c r="A423" s="20"/>
    </row>
    <row r="424" spans="1:1" ht="16" customHeight="1" x14ac:dyDescent="0.2">
      <c r="A424" s="20"/>
    </row>
    <row r="425" spans="1:1" ht="16" customHeight="1" x14ac:dyDescent="0.2">
      <c r="A425" s="20"/>
    </row>
    <row r="426" spans="1:1" ht="16" customHeight="1" x14ac:dyDescent="0.2">
      <c r="A426" s="20"/>
    </row>
    <row r="427" spans="1:1" ht="16" customHeight="1" x14ac:dyDescent="0.2">
      <c r="A427" s="20"/>
    </row>
    <row r="428" spans="1:1" ht="16" customHeight="1" x14ac:dyDescent="0.2">
      <c r="A428" s="20"/>
    </row>
    <row r="429" spans="1:1" ht="16" customHeight="1" x14ac:dyDescent="0.2">
      <c r="A429" s="20"/>
    </row>
    <row r="430" spans="1:1" ht="16" customHeight="1" x14ac:dyDescent="0.2">
      <c r="A430" s="20"/>
    </row>
    <row r="431" spans="1:1" ht="16" customHeight="1" x14ac:dyDescent="0.2">
      <c r="A431" s="20"/>
    </row>
    <row r="432" spans="1:1" ht="16" customHeight="1" x14ac:dyDescent="0.2">
      <c r="A432" s="20"/>
    </row>
    <row r="433" spans="1:1" ht="16" customHeight="1" x14ac:dyDescent="0.2">
      <c r="A433" s="20"/>
    </row>
    <row r="434" spans="1:1" ht="16" customHeight="1" x14ac:dyDescent="0.2">
      <c r="A434" s="20"/>
    </row>
    <row r="435" spans="1:1" ht="16" customHeight="1" x14ac:dyDescent="0.2">
      <c r="A435" s="20"/>
    </row>
    <row r="436" spans="1:1" ht="16" customHeight="1" x14ac:dyDescent="0.2">
      <c r="A436" s="20"/>
    </row>
    <row r="437" spans="1:1" ht="16" customHeight="1" x14ac:dyDescent="0.2">
      <c r="A437" s="20"/>
    </row>
    <row r="438" spans="1:1" ht="16" customHeight="1" x14ac:dyDescent="0.2">
      <c r="A438" s="20"/>
    </row>
    <row r="439" spans="1:1" ht="16" customHeight="1" x14ac:dyDescent="0.2">
      <c r="A439" s="20"/>
    </row>
    <row r="440" spans="1:1" ht="16" customHeight="1" x14ac:dyDescent="0.2">
      <c r="A440" s="20"/>
    </row>
    <row r="441" spans="1:1" ht="16" customHeight="1" x14ac:dyDescent="0.2">
      <c r="A441" s="20"/>
    </row>
    <row r="442" spans="1:1" ht="16" customHeight="1" x14ac:dyDescent="0.2">
      <c r="A442" s="20"/>
    </row>
    <row r="443" spans="1:1" ht="16" customHeight="1" x14ac:dyDescent="0.2">
      <c r="A443" s="20"/>
    </row>
    <row r="444" spans="1:1" ht="16" customHeight="1" x14ac:dyDescent="0.2">
      <c r="A444" s="20"/>
    </row>
    <row r="445" spans="1:1" ht="16" customHeight="1" x14ac:dyDescent="0.2">
      <c r="A445" s="20"/>
    </row>
    <row r="446" spans="1:1" ht="16" customHeight="1" x14ac:dyDescent="0.2">
      <c r="A446" s="20"/>
    </row>
    <row r="447" spans="1:1" ht="16" customHeight="1" x14ac:dyDescent="0.2">
      <c r="A447" s="20"/>
    </row>
    <row r="448" spans="1:1" ht="16" customHeight="1" x14ac:dyDescent="0.2">
      <c r="A448" s="20"/>
    </row>
    <row r="449" spans="1:1" ht="16" customHeight="1" x14ac:dyDescent="0.2">
      <c r="A449" s="20"/>
    </row>
    <row r="450" spans="1:1" ht="16" customHeight="1" x14ac:dyDescent="0.2">
      <c r="A450" s="20"/>
    </row>
    <row r="451" spans="1:1" ht="16" customHeight="1" x14ac:dyDescent="0.2">
      <c r="A451" s="20"/>
    </row>
    <row r="452" spans="1:1" ht="16" customHeight="1" x14ac:dyDescent="0.2">
      <c r="A452" s="20"/>
    </row>
    <row r="453" spans="1:1" ht="16" customHeight="1" x14ac:dyDescent="0.2">
      <c r="A453" s="20"/>
    </row>
    <row r="454" spans="1:1" ht="16" customHeight="1" x14ac:dyDescent="0.2">
      <c r="A454" s="20"/>
    </row>
    <row r="455" spans="1:1" ht="16" customHeight="1" x14ac:dyDescent="0.2">
      <c r="A455" s="20"/>
    </row>
    <row r="456" spans="1:1" ht="16" customHeight="1" x14ac:dyDescent="0.2">
      <c r="A456" s="20"/>
    </row>
    <row r="457" spans="1:1" ht="16" customHeight="1" x14ac:dyDescent="0.2">
      <c r="A457" s="20"/>
    </row>
    <row r="458" spans="1:1" ht="16" customHeight="1" x14ac:dyDescent="0.2">
      <c r="A458" s="20"/>
    </row>
    <row r="459" spans="1:1" ht="16" customHeight="1" x14ac:dyDescent="0.2">
      <c r="A459" s="20"/>
    </row>
    <row r="460" spans="1:1" ht="16" customHeight="1" x14ac:dyDescent="0.2">
      <c r="A460" s="20"/>
    </row>
    <row r="461" spans="1:1" ht="16" customHeight="1" x14ac:dyDescent="0.2">
      <c r="A461" s="20"/>
    </row>
    <row r="462" spans="1:1" ht="16" customHeight="1" x14ac:dyDescent="0.2">
      <c r="A462" s="20"/>
    </row>
    <row r="463" spans="1:1" ht="16" customHeight="1" x14ac:dyDescent="0.2">
      <c r="A463" s="20"/>
    </row>
    <row r="464" spans="1:1" ht="16" customHeight="1" x14ac:dyDescent="0.2">
      <c r="A464" s="20"/>
    </row>
    <row r="465" spans="1:1" ht="16" customHeight="1" x14ac:dyDescent="0.2">
      <c r="A465" s="20"/>
    </row>
    <row r="466" spans="1:1" ht="16" customHeight="1" x14ac:dyDescent="0.2">
      <c r="A466" s="20"/>
    </row>
    <row r="467" spans="1:1" ht="16" customHeight="1" x14ac:dyDescent="0.2">
      <c r="A467" s="20"/>
    </row>
    <row r="468" spans="1:1" ht="16" customHeight="1" x14ac:dyDescent="0.2">
      <c r="A468" s="20"/>
    </row>
    <row r="469" spans="1:1" ht="16" customHeight="1" x14ac:dyDescent="0.2">
      <c r="A469" s="20"/>
    </row>
    <row r="470" spans="1:1" ht="16" customHeight="1" x14ac:dyDescent="0.2">
      <c r="A470" s="20"/>
    </row>
    <row r="471" spans="1:1" ht="16" customHeight="1" x14ac:dyDescent="0.2">
      <c r="A471" s="20"/>
    </row>
    <row r="472" spans="1:1" ht="16" customHeight="1" x14ac:dyDescent="0.2">
      <c r="A472" s="20"/>
    </row>
    <row r="473" spans="1:1" ht="16" customHeight="1" x14ac:dyDescent="0.2">
      <c r="A473" s="20"/>
    </row>
    <row r="474" spans="1:1" ht="16" customHeight="1" x14ac:dyDescent="0.2">
      <c r="A474" s="20"/>
    </row>
    <row r="475" spans="1:1" ht="16" customHeight="1" x14ac:dyDescent="0.2">
      <c r="A475" s="20"/>
    </row>
    <row r="476" spans="1:1" ht="16" customHeight="1" x14ac:dyDescent="0.2">
      <c r="A476" s="20"/>
    </row>
    <row r="477" spans="1:1" ht="16" customHeight="1" x14ac:dyDescent="0.2">
      <c r="A477" s="20"/>
    </row>
    <row r="478" spans="1:1" ht="16" customHeight="1" x14ac:dyDescent="0.2">
      <c r="A478" s="20"/>
    </row>
    <row r="479" spans="1:1" ht="16" customHeight="1" x14ac:dyDescent="0.2">
      <c r="A479" s="20"/>
    </row>
    <row r="480" spans="1:1" ht="16" customHeight="1" x14ac:dyDescent="0.2">
      <c r="A480" s="20"/>
    </row>
    <row r="481" spans="1:1" ht="16" customHeight="1" x14ac:dyDescent="0.2">
      <c r="A481" s="20"/>
    </row>
    <row r="482" spans="1:1" ht="16" customHeight="1" x14ac:dyDescent="0.2">
      <c r="A482" s="20"/>
    </row>
    <row r="483" spans="1:1" ht="16" customHeight="1" x14ac:dyDescent="0.2">
      <c r="A483" s="20"/>
    </row>
    <row r="484" spans="1:1" ht="16" customHeight="1" x14ac:dyDescent="0.2">
      <c r="A484" s="20"/>
    </row>
    <row r="485" spans="1:1" ht="16" customHeight="1" x14ac:dyDescent="0.2">
      <c r="A485" s="20"/>
    </row>
    <row r="486" spans="1:1" ht="16" customHeight="1" x14ac:dyDescent="0.2">
      <c r="A486" s="20"/>
    </row>
    <row r="487" spans="1:1" ht="16" customHeight="1" x14ac:dyDescent="0.2">
      <c r="A487" s="20"/>
    </row>
    <row r="488" spans="1:1" ht="16" customHeight="1" x14ac:dyDescent="0.2">
      <c r="A488" s="20"/>
    </row>
    <row r="489" spans="1:1" ht="16" customHeight="1" x14ac:dyDescent="0.2">
      <c r="A489" s="20"/>
    </row>
    <row r="490" spans="1:1" ht="16" customHeight="1" x14ac:dyDescent="0.2">
      <c r="A490" s="20"/>
    </row>
    <row r="491" spans="1:1" ht="16" customHeight="1" x14ac:dyDescent="0.2">
      <c r="A491" s="20"/>
    </row>
    <row r="492" spans="1:1" ht="16" customHeight="1" x14ac:dyDescent="0.2">
      <c r="A492" s="20"/>
    </row>
    <row r="493" spans="1:1" ht="16" customHeight="1" x14ac:dyDescent="0.2">
      <c r="A493" s="20"/>
    </row>
    <row r="494" spans="1:1" ht="16" customHeight="1" x14ac:dyDescent="0.2">
      <c r="A494" s="20"/>
    </row>
    <row r="495" spans="1:1" ht="16" customHeight="1" x14ac:dyDescent="0.2">
      <c r="A495" s="20"/>
    </row>
    <row r="496" spans="1:1" ht="16" customHeight="1" x14ac:dyDescent="0.2">
      <c r="A496" s="20"/>
    </row>
    <row r="497" spans="1:1" ht="16" customHeight="1" x14ac:dyDescent="0.2">
      <c r="A497" s="20"/>
    </row>
    <row r="498" spans="1:1" ht="16" customHeight="1" x14ac:dyDescent="0.2">
      <c r="A498" s="20"/>
    </row>
    <row r="499" spans="1:1" ht="16" customHeight="1" x14ac:dyDescent="0.2">
      <c r="A499" s="20"/>
    </row>
    <row r="500" spans="1:1" ht="16" customHeight="1" x14ac:dyDescent="0.2">
      <c r="A500" s="20"/>
    </row>
    <row r="501" spans="1:1" ht="16" customHeight="1" x14ac:dyDescent="0.2">
      <c r="A501" s="20"/>
    </row>
    <row r="502" spans="1:1" ht="16" customHeight="1" x14ac:dyDescent="0.2">
      <c r="A502" s="20"/>
    </row>
    <row r="503" spans="1:1" ht="16" customHeight="1" x14ac:dyDescent="0.2">
      <c r="A503" s="20"/>
    </row>
    <row r="504" spans="1:1" ht="16" customHeight="1" x14ac:dyDescent="0.2">
      <c r="A504" s="20"/>
    </row>
    <row r="505" spans="1:1" ht="16" customHeight="1" x14ac:dyDescent="0.2">
      <c r="A505" s="20"/>
    </row>
    <row r="506" spans="1:1" ht="16" customHeight="1" x14ac:dyDescent="0.2">
      <c r="A506" s="20"/>
    </row>
    <row r="507" spans="1:1" ht="16" customHeight="1" x14ac:dyDescent="0.2">
      <c r="A507" s="20"/>
    </row>
    <row r="508" spans="1:1" ht="16" customHeight="1" x14ac:dyDescent="0.2">
      <c r="A508" s="20"/>
    </row>
    <row r="509" spans="1:1" ht="16" customHeight="1" x14ac:dyDescent="0.2">
      <c r="A509" s="20"/>
    </row>
    <row r="510" spans="1:1" ht="16" customHeight="1" x14ac:dyDescent="0.2">
      <c r="A510" s="20"/>
    </row>
    <row r="511" spans="1:1" ht="16" customHeight="1" x14ac:dyDescent="0.2">
      <c r="A511" s="20"/>
    </row>
    <row r="512" spans="1:1" ht="16" customHeight="1" x14ac:dyDescent="0.2">
      <c r="A512" s="20"/>
    </row>
    <row r="513" spans="1:1" ht="16" customHeight="1" x14ac:dyDescent="0.2">
      <c r="A513" s="20"/>
    </row>
    <row r="514" spans="1:1" ht="16" customHeight="1" x14ac:dyDescent="0.2">
      <c r="A514" s="20"/>
    </row>
    <row r="515" spans="1:1" ht="16" customHeight="1" x14ac:dyDescent="0.2">
      <c r="A515" s="20"/>
    </row>
    <row r="516" spans="1:1" ht="16" customHeight="1" x14ac:dyDescent="0.2">
      <c r="A516" s="20"/>
    </row>
    <row r="517" spans="1:1" ht="16" customHeight="1" x14ac:dyDescent="0.2">
      <c r="A517" s="20"/>
    </row>
    <row r="518" spans="1:1" ht="16" customHeight="1" x14ac:dyDescent="0.2">
      <c r="A518" s="20"/>
    </row>
    <row r="519" spans="1:1" ht="16" customHeight="1" x14ac:dyDescent="0.2">
      <c r="A519" s="20"/>
    </row>
    <row r="520" spans="1:1" ht="16" customHeight="1" x14ac:dyDescent="0.2">
      <c r="A520" s="20"/>
    </row>
    <row r="521" spans="1:1" ht="16" customHeight="1" x14ac:dyDescent="0.2">
      <c r="A521" s="20"/>
    </row>
    <row r="522" spans="1:1" ht="16" customHeight="1" x14ac:dyDescent="0.2">
      <c r="A522" s="20"/>
    </row>
    <row r="523" spans="1:1" ht="16" customHeight="1" x14ac:dyDescent="0.2">
      <c r="A523" s="20"/>
    </row>
    <row r="524" spans="1:1" ht="16" customHeight="1" x14ac:dyDescent="0.2">
      <c r="A524" s="20"/>
    </row>
    <row r="525" spans="1:1" ht="16" customHeight="1" x14ac:dyDescent="0.2">
      <c r="A525" s="20"/>
    </row>
    <row r="526" spans="1:1" ht="16" customHeight="1" x14ac:dyDescent="0.2">
      <c r="A526" s="20"/>
    </row>
    <row r="527" spans="1:1" ht="16" customHeight="1" x14ac:dyDescent="0.2">
      <c r="A527" s="20"/>
    </row>
    <row r="528" spans="1:1" ht="16" customHeight="1" x14ac:dyDescent="0.2">
      <c r="A528" s="20"/>
    </row>
    <row r="529" spans="1:1" ht="16" customHeight="1" x14ac:dyDescent="0.2">
      <c r="A529" s="20"/>
    </row>
    <row r="530" spans="1:1" ht="16" customHeight="1" x14ac:dyDescent="0.2">
      <c r="A530" s="20"/>
    </row>
    <row r="531" spans="1:1" ht="16" customHeight="1" x14ac:dyDescent="0.2">
      <c r="A531" s="20"/>
    </row>
    <row r="532" spans="1:1" ht="16" customHeight="1" x14ac:dyDescent="0.2">
      <c r="A532" s="20"/>
    </row>
    <row r="533" spans="1:1" ht="16" customHeight="1" x14ac:dyDescent="0.2">
      <c r="A533" s="20"/>
    </row>
    <row r="534" spans="1:1" ht="16" customHeight="1" x14ac:dyDescent="0.2">
      <c r="A534" s="20"/>
    </row>
    <row r="535" spans="1:1" ht="16" customHeight="1" x14ac:dyDescent="0.2">
      <c r="A535" s="20"/>
    </row>
    <row r="536" spans="1:1" ht="16" customHeight="1" x14ac:dyDescent="0.2">
      <c r="A536" s="20"/>
    </row>
    <row r="537" spans="1:1" ht="16" customHeight="1" x14ac:dyDescent="0.2">
      <c r="A537" s="20"/>
    </row>
    <row r="538" spans="1:1" ht="16" customHeight="1" x14ac:dyDescent="0.2">
      <c r="A538" s="20"/>
    </row>
    <row r="539" spans="1:1" ht="16" customHeight="1" x14ac:dyDescent="0.2">
      <c r="A539" s="20"/>
    </row>
    <row r="540" spans="1:1" ht="16" customHeight="1" x14ac:dyDescent="0.2">
      <c r="A540" s="20"/>
    </row>
    <row r="541" spans="1:1" ht="16" customHeight="1" x14ac:dyDescent="0.2">
      <c r="A541" s="20"/>
    </row>
    <row r="542" spans="1:1" ht="16" customHeight="1" x14ac:dyDescent="0.2">
      <c r="A542" s="20"/>
    </row>
    <row r="543" spans="1:1" ht="16" customHeight="1" x14ac:dyDescent="0.2">
      <c r="A543" s="20"/>
    </row>
    <row r="544" spans="1:1" ht="16" customHeight="1" x14ac:dyDescent="0.2">
      <c r="A544" s="20"/>
    </row>
    <row r="545" spans="1:1" ht="16" customHeight="1" x14ac:dyDescent="0.2">
      <c r="A545" s="20"/>
    </row>
    <row r="546" spans="1:1" ht="16" customHeight="1" x14ac:dyDescent="0.2">
      <c r="A546" s="20"/>
    </row>
    <row r="547" spans="1:1" ht="16" customHeight="1" x14ac:dyDescent="0.2">
      <c r="A547" s="20"/>
    </row>
    <row r="548" spans="1:1" ht="16" customHeight="1" x14ac:dyDescent="0.2">
      <c r="A548" s="20"/>
    </row>
    <row r="549" spans="1:1" ht="16" customHeight="1" x14ac:dyDescent="0.2">
      <c r="A549" s="20"/>
    </row>
    <row r="550" spans="1:1" ht="16" customHeight="1" x14ac:dyDescent="0.2">
      <c r="A550" s="20"/>
    </row>
    <row r="551" spans="1:1" ht="16" customHeight="1" x14ac:dyDescent="0.2">
      <c r="A551" s="20"/>
    </row>
    <row r="552" spans="1:1" ht="16" customHeight="1" x14ac:dyDescent="0.2">
      <c r="A552" s="20"/>
    </row>
    <row r="553" spans="1:1" ht="16" customHeight="1" x14ac:dyDescent="0.2">
      <c r="A553" s="20"/>
    </row>
    <row r="554" spans="1:1" ht="16" customHeight="1" x14ac:dyDescent="0.2">
      <c r="A554" s="20"/>
    </row>
    <row r="555" spans="1:1" ht="16" customHeight="1" x14ac:dyDescent="0.2">
      <c r="A555" s="20"/>
    </row>
    <row r="556" spans="1:1" ht="16" customHeight="1" x14ac:dyDescent="0.2">
      <c r="A556" s="20"/>
    </row>
    <row r="557" spans="1:1" ht="16" customHeight="1" x14ac:dyDescent="0.2">
      <c r="A557" s="20"/>
    </row>
    <row r="558" spans="1:1" ht="16" customHeight="1" x14ac:dyDescent="0.2">
      <c r="A558" s="20"/>
    </row>
    <row r="559" spans="1:1" ht="16" customHeight="1" x14ac:dyDescent="0.2">
      <c r="A559" s="20"/>
    </row>
    <row r="560" spans="1:1" ht="16" customHeight="1" x14ac:dyDescent="0.2">
      <c r="A560" s="20"/>
    </row>
    <row r="561" spans="1:1" ht="16" customHeight="1" x14ac:dyDescent="0.2">
      <c r="A561" s="20"/>
    </row>
    <row r="562" spans="1:1" ht="16" customHeight="1" x14ac:dyDescent="0.2">
      <c r="A562" s="20"/>
    </row>
    <row r="563" spans="1:1" ht="16" customHeight="1" x14ac:dyDescent="0.2">
      <c r="A563" s="20"/>
    </row>
    <row r="564" spans="1:1" ht="16" customHeight="1" x14ac:dyDescent="0.2">
      <c r="A564" s="20"/>
    </row>
    <row r="565" spans="1:1" ht="16" customHeight="1" x14ac:dyDescent="0.2">
      <c r="A565" s="20"/>
    </row>
    <row r="566" spans="1:1" ht="16" customHeight="1" x14ac:dyDescent="0.2">
      <c r="A566" s="20"/>
    </row>
    <row r="567" spans="1:1" ht="16" customHeight="1" x14ac:dyDescent="0.2">
      <c r="A567" s="20"/>
    </row>
    <row r="568" spans="1:1" ht="16" customHeight="1" x14ac:dyDescent="0.2">
      <c r="A568" s="20"/>
    </row>
    <row r="569" spans="1:1" ht="16" customHeight="1" x14ac:dyDescent="0.2">
      <c r="A569" s="20"/>
    </row>
    <row r="570" spans="1:1" ht="16" customHeight="1" x14ac:dyDescent="0.2">
      <c r="A570" s="20"/>
    </row>
    <row r="571" spans="1:1" ht="16" customHeight="1" x14ac:dyDescent="0.2">
      <c r="A571" s="20"/>
    </row>
    <row r="572" spans="1:1" ht="16" customHeight="1" x14ac:dyDescent="0.2">
      <c r="A572" s="20"/>
    </row>
    <row r="573" spans="1:1" ht="16" customHeight="1" x14ac:dyDescent="0.2">
      <c r="A573" s="20"/>
    </row>
    <row r="574" spans="1:1" ht="16" customHeight="1" x14ac:dyDescent="0.2">
      <c r="A574" s="20"/>
    </row>
    <row r="575" spans="1:1" ht="16" customHeight="1" x14ac:dyDescent="0.2">
      <c r="A575" s="20"/>
    </row>
    <row r="576" spans="1:1" ht="16" customHeight="1" x14ac:dyDescent="0.2">
      <c r="A576" s="20"/>
    </row>
    <row r="577" spans="1:1" ht="16" customHeight="1" x14ac:dyDescent="0.2">
      <c r="A577" s="20"/>
    </row>
    <row r="578" spans="1:1" ht="16" customHeight="1" x14ac:dyDescent="0.2">
      <c r="A578" s="20"/>
    </row>
    <row r="579" spans="1:1" ht="16" customHeight="1" x14ac:dyDescent="0.2">
      <c r="A579" s="20"/>
    </row>
    <row r="580" spans="1:1" ht="16" customHeight="1" x14ac:dyDescent="0.2">
      <c r="A580" s="20"/>
    </row>
    <row r="581" spans="1:1" ht="16" customHeight="1" x14ac:dyDescent="0.2">
      <c r="A581" s="20"/>
    </row>
    <row r="582" spans="1:1" ht="16" customHeight="1" x14ac:dyDescent="0.2">
      <c r="A582" s="20"/>
    </row>
    <row r="583" spans="1:1" ht="16" customHeight="1" x14ac:dyDescent="0.2">
      <c r="A583" s="20"/>
    </row>
    <row r="584" spans="1:1" ht="16" customHeight="1" x14ac:dyDescent="0.2">
      <c r="A584" s="20"/>
    </row>
    <row r="585" spans="1:1" ht="16" customHeight="1" x14ac:dyDescent="0.2">
      <c r="A585" s="20"/>
    </row>
    <row r="586" spans="1:1" ht="16" customHeight="1" x14ac:dyDescent="0.2">
      <c r="A586" s="20"/>
    </row>
    <row r="587" spans="1:1" ht="16" customHeight="1" x14ac:dyDescent="0.2">
      <c r="A587" s="20"/>
    </row>
    <row r="588" spans="1:1" ht="16" customHeight="1" x14ac:dyDescent="0.2">
      <c r="A588" s="20"/>
    </row>
    <row r="589" spans="1:1" ht="16" customHeight="1" x14ac:dyDescent="0.2">
      <c r="A589" s="20"/>
    </row>
    <row r="590" spans="1:1" ht="16" customHeight="1" x14ac:dyDescent="0.2">
      <c r="A590" s="20"/>
    </row>
    <row r="591" spans="1:1" ht="16" customHeight="1" x14ac:dyDescent="0.2">
      <c r="A591" s="20"/>
    </row>
    <row r="592" spans="1:1" ht="16" customHeight="1" x14ac:dyDescent="0.2">
      <c r="A592" s="20"/>
    </row>
    <row r="593" spans="1:1" ht="16" customHeight="1" x14ac:dyDescent="0.2">
      <c r="A593" s="20"/>
    </row>
    <row r="594" spans="1:1" ht="16" customHeight="1" x14ac:dyDescent="0.2">
      <c r="A594" s="20"/>
    </row>
    <row r="595" spans="1:1" ht="16" customHeight="1" x14ac:dyDescent="0.2">
      <c r="A595" s="20"/>
    </row>
    <row r="596" spans="1:1" ht="16" customHeight="1" x14ac:dyDescent="0.2">
      <c r="A596" s="20"/>
    </row>
    <row r="597" spans="1:1" ht="16" customHeight="1" x14ac:dyDescent="0.2">
      <c r="A597" s="20"/>
    </row>
    <row r="598" spans="1:1" ht="16" customHeight="1" x14ac:dyDescent="0.2">
      <c r="A598" s="20"/>
    </row>
    <row r="599" spans="1:1" ht="16" customHeight="1" x14ac:dyDescent="0.2">
      <c r="A599" s="20"/>
    </row>
    <row r="600" spans="1:1" ht="16" customHeight="1" x14ac:dyDescent="0.2">
      <c r="A600" s="20"/>
    </row>
    <row r="601" spans="1:1" ht="16" customHeight="1" x14ac:dyDescent="0.2">
      <c r="A601" s="20"/>
    </row>
    <row r="602" spans="1:1" ht="16" customHeight="1" x14ac:dyDescent="0.2">
      <c r="A602" s="20"/>
    </row>
    <row r="603" spans="1:1" ht="16" customHeight="1" x14ac:dyDescent="0.2">
      <c r="A603" s="20"/>
    </row>
    <row r="604" spans="1:1" ht="16" customHeight="1" x14ac:dyDescent="0.2">
      <c r="A604" s="20"/>
    </row>
    <row r="605" spans="1:1" ht="16" customHeight="1" x14ac:dyDescent="0.2">
      <c r="A605" s="20"/>
    </row>
    <row r="606" spans="1:1" ht="16" customHeight="1" x14ac:dyDescent="0.2">
      <c r="A606" s="20"/>
    </row>
    <row r="607" spans="1:1" ht="16" customHeight="1" x14ac:dyDescent="0.2">
      <c r="A607" s="20"/>
    </row>
    <row r="608" spans="1:1" ht="16" customHeight="1" x14ac:dyDescent="0.2">
      <c r="A608" s="20"/>
    </row>
    <row r="609" spans="1:1" ht="16" customHeight="1" x14ac:dyDescent="0.2">
      <c r="A609" s="20"/>
    </row>
    <row r="610" spans="1:1" ht="16" customHeight="1" x14ac:dyDescent="0.2">
      <c r="A610" s="20"/>
    </row>
    <row r="611" spans="1:1" ht="16" customHeight="1" x14ac:dyDescent="0.2">
      <c r="A611" s="20"/>
    </row>
    <row r="612" spans="1:1" ht="16" customHeight="1" x14ac:dyDescent="0.2">
      <c r="A612" s="20"/>
    </row>
    <row r="613" spans="1:1" ht="16" customHeight="1" x14ac:dyDescent="0.2">
      <c r="A613" s="20"/>
    </row>
    <row r="614" spans="1:1" ht="16" customHeight="1" x14ac:dyDescent="0.2">
      <c r="A614" s="20"/>
    </row>
    <row r="615" spans="1:1" ht="16" customHeight="1" x14ac:dyDescent="0.2">
      <c r="A615" s="20"/>
    </row>
    <row r="616" spans="1:1" ht="16" customHeight="1" x14ac:dyDescent="0.2">
      <c r="A616" s="20"/>
    </row>
    <row r="617" spans="1:1" ht="16" customHeight="1" x14ac:dyDescent="0.2">
      <c r="A617" s="20"/>
    </row>
    <row r="618" spans="1:1" ht="16" customHeight="1" x14ac:dyDescent="0.2">
      <c r="A618" s="20"/>
    </row>
    <row r="619" spans="1:1" ht="16" customHeight="1" x14ac:dyDescent="0.2">
      <c r="A619" s="20"/>
    </row>
    <row r="620" spans="1:1" ht="16" customHeight="1" x14ac:dyDescent="0.2">
      <c r="A620" s="20"/>
    </row>
    <row r="621" spans="1:1" ht="16" customHeight="1" x14ac:dyDescent="0.2">
      <c r="A621" s="20"/>
    </row>
    <row r="622" spans="1:1" ht="16" customHeight="1" x14ac:dyDescent="0.2">
      <c r="A622" s="20"/>
    </row>
    <row r="623" spans="1:1" ht="16" customHeight="1" x14ac:dyDescent="0.2">
      <c r="A623" s="20"/>
    </row>
    <row r="624" spans="1:1" ht="16" customHeight="1" x14ac:dyDescent="0.2">
      <c r="A624" s="20"/>
    </row>
    <row r="625" spans="1:1" ht="16" customHeight="1" x14ac:dyDescent="0.2">
      <c r="A625" s="20"/>
    </row>
    <row r="626" spans="1:1" ht="16" customHeight="1" x14ac:dyDescent="0.2">
      <c r="A626" s="20"/>
    </row>
    <row r="627" spans="1:1" ht="16" customHeight="1" x14ac:dyDescent="0.2">
      <c r="A627" s="20"/>
    </row>
    <row r="628" spans="1:1" ht="16" customHeight="1" x14ac:dyDescent="0.2">
      <c r="A628" s="20"/>
    </row>
    <row r="629" spans="1:1" ht="16" customHeight="1" x14ac:dyDescent="0.2">
      <c r="A629" s="20"/>
    </row>
    <row r="630" spans="1:1" ht="16" customHeight="1" x14ac:dyDescent="0.2">
      <c r="A630" s="20"/>
    </row>
    <row r="631" spans="1:1" ht="16" customHeight="1" x14ac:dyDescent="0.2">
      <c r="A631" s="20"/>
    </row>
    <row r="632" spans="1:1" ht="16" customHeight="1" x14ac:dyDescent="0.2">
      <c r="A632" s="20"/>
    </row>
    <row r="633" spans="1:1" ht="16" customHeight="1" x14ac:dyDescent="0.2">
      <c r="A633" s="20"/>
    </row>
    <row r="634" spans="1:1" ht="16" customHeight="1" x14ac:dyDescent="0.2">
      <c r="A634" s="20"/>
    </row>
    <row r="635" spans="1:1" ht="16" customHeight="1" x14ac:dyDescent="0.2">
      <c r="A635" s="20"/>
    </row>
    <row r="636" spans="1:1" ht="16" customHeight="1" x14ac:dyDescent="0.2">
      <c r="A636" s="20"/>
    </row>
    <row r="637" spans="1:1" ht="16" customHeight="1" x14ac:dyDescent="0.2">
      <c r="A637" s="20"/>
    </row>
    <row r="638" spans="1:1" ht="16" customHeight="1" x14ac:dyDescent="0.2">
      <c r="A638" s="20"/>
    </row>
    <row r="639" spans="1:1" ht="16" customHeight="1" x14ac:dyDescent="0.2">
      <c r="A639" s="20"/>
    </row>
    <row r="640" spans="1:1" ht="16" customHeight="1" x14ac:dyDescent="0.2">
      <c r="A640" s="20"/>
    </row>
    <row r="641" spans="1:1" ht="16" customHeight="1" x14ac:dyDescent="0.2">
      <c r="A641" s="20"/>
    </row>
    <row r="642" spans="1:1" ht="16" customHeight="1" x14ac:dyDescent="0.2">
      <c r="A642" s="20"/>
    </row>
    <row r="643" spans="1:1" ht="16" customHeight="1" x14ac:dyDescent="0.2">
      <c r="A643" s="20"/>
    </row>
    <row r="644" spans="1:1" ht="16" customHeight="1" x14ac:dyDescent="0.2">
      <c r="A644" s="20"/>
    </row>
    <row r="645" spans="1:1" ht="16" customHeight="1" x14ac:dyDescent="0.2">
      <c r="A645" s="20"/>
    </row>
    <row r="646" spans="1:1" ht="16" customHeight="1" x14ac:dyDescent="0.2">
      <c r="A646" s="20"/>
    </row>
    <row r="647" spans="1:1" ht="16" customHeight="1" x14ac:dyDescent="0.2">
      <c r="A647" s="20"/>
    </row>
    <row r="648" spans="1:1" ht="16" customHeight="1" x14ac:dyDescent="0.2">
      <c r="A648" s="20"/>
    </row>
    <row r="649" spans="1:1" ht="16" customHeight="1" x14ac:dyDescent="0.2">
      <c r="A649" s="20"/>
    </row>
    <row r="650" spans="1:1" ht="16" customHeight="1" x14ac:dyDescent="0.2">
      <c r="A650" s="20"/>
    </row>
    <row r="651" spans="1:1" ht="16" customHeight="1" x14ac:dyDescent="0.2">
      <c r="A651" s="20"/>
    </row>
    <row r="652" spans="1:1" ht="16" customHeight="1" x14ac:dyDescent="0.2">
      <c r="A652" s="20"/>
    </row>
    <row r="653" spans="1:1" ht="16" customHeight="1" x14ac:dyDescent="0.2">
      <c r="A653" s="20"/>
    </row>
    <row r="654" spans="1:1" ht="16" customHeight="1" x14ac:dyDescent="0.2">
      <c r="A654" s="20"/>
    </row>
    <row r="655" spans="1:1" ht="16" customHeight="1" x14ac:dyDescent="0.2">
      <c r="A655" s="20"/>
    </row>
    <row r="656" spans="1:1" ht="16" customHeight="1" x14ac:dyDescent="0.2">
      <c r="A656" s="20"/>
    </row>
    <row r="657" spans="1:1" ht="16" customHeight="1" x14ac:dyDescent="0.2">
      <c r="A657" s="20"/>
    </row>
    <row r="658" spans="1:1" ht="16" customHeight="1" x14ac:dyDescent="0.2">
      <c r="A658" s="20"/>
    </row>
    <row r="659" spans="1:1" ht="16" customHeight="1" x14ac:dyDescent="0.2">
      <c r="A659" s="20"/>
    </row>
    <row r="660" spans="1:1" ht="16" customHeight="1" x14ac:dyDescent="0.2">
      <c r="A660" s="20"/>
    </row>
    <row r="661" spans="1:1" ht="16" customHeight="1" x14ac:dyDescent="0.2">
      <c r="A661" s="20"/>
    </row>
    <row r="662" spans="1:1" ht="16" customHeight="1" x14ac:dyDescent="0.2">
      <c r="A662" s="20"/>
    </row>
    <row r="663" spans="1:1" ht="16" customHeight="1" x14ac:dyDescent="0.2">
      <c r="A663" s="20"/>
    </row>
    <row r="664" spans="1:1" ht="16" customHeight="1" x14ac:dyDescent="0.2">
      <c r="A664" s="20"/>
    </row>
    <row r="665" spans="1:1" ht="16" customHeight="1" x14ac:dyDescent="0.2">
      <c r="A665" s="20"/>
    </row>
    <row r="666" spans="1:1" ht="16" customHeight="1" x14ac:dyDescent="0.2">
      <c r="A666" s="20"/>
    </row>
    <row r="667" spans="1:1" ht="16" customHeight="1" x14ac:dyDescent="0.2">
      <c r="A667" s="20"/>
    </row>
    <row r="668" spans="1:1" ht="16" customHeight="1" x14ac:dyDescent="0.2">
      <c r="A668" s="20"/>
    </row>
    <row r="669" spans="1:1" ht="16" customHeight="1" x14ac:dyDescent="0.2">
      <c r="A669" s="20"/>
    </row>
    <row r="670" spans="1:1" ht="16" customHeight="1" x14ac:dyDescent="0.2">
      <c r="A670" s="20"/>
    </row>
    <row r="671" spans="1:1" ht="16" customHeight="1" x14ac:dyDescent="0.2">
      <c r="A671" s="20"/>
    </row>
    <row r="672" spans="1:1" ht="16" customHeight="1" x14ac:dyDescent="0.2">
      <c r="A672" s="20"/>
    </row>
    <row r="673" spans="1:1" ht="16" customHeight="1" x14ac:dyDescent="0.2">
      <c r="A673" s="20"/>
    </row>
    <row r="674" spans="1:1" ht="16" customHeight="1" x14ac:dyDescent="0.2">
      <c r="A674" s="20"/>
    </row>
    <row r="675" spans="1:1" ht="16" customHeight="1" x14ac:dyDescent="0.2">
      <c r="A675" s="20"/>
    </row>
    <row r="676" spans="1:1" ht="16" customHeight="1" x14ac:dyDescent="0.2">
      <c r="A676" s="20"/>
    </row>
    <row r="677" spans="1:1" ht="16" customHeight="1" x14ac:dyDescent="0.2">
      <c r="A677" s="20"/>
    </row>
    <row r="678" spans="1:1" ht="16" customHeight="1" x14ac:dyDescent="0.2">
      <c r="A678" s="20"/>
    </row>
    <row r="679" spans="1:1" ht="16" customHeight="1" x14ac:dyDescent="0.2">
      <c r="A679" s="20"/>
    </row>
    <row r="680" spans="1:1" ht="16" customHeight="1" x14ac:dyDescent="0.2">
      <c r="A680" s="20"/>
    </row>
    <row r="681" spans="1:1" ht="16" customHeight="1" x14ac:dyDescent="0.2">
      <c r="A681" s="20"/>
    </row>
    <row r="682" spans="1:1" ht="16" customHeight="1" x14ac:dyDescent="0.2">
      <c r="A682" s="20"/>
    </row>
    <row r="683" spans="1:1" ht="16" customHeight="1" x14ac:dyDescent="0.2">
      <c r="A683" s="20"/>
    </row>
    <row r="684" spans="1:1" ht="16" customHeight="1" x14ac:dyDescent="0.2">
      <c r="A684" s="20"/>
    </row>
    <row r="685" spans="1:1" ht="16" customHeight="1" x14ac:dyDescent="0.2">
      <c r="A685" s="20"/>
    </row>
    <row r="686" spans="1:1" ht="16" customHeight="1" x14ac:dyDescent="0.2">
      <c r="A686" s="20"/>
    </row>
    <row r="687" spans="1:1" ht="16" customHeight="1" x14ac:dyDescent="0.2">
      <c r="A687" s="20"/>
    </row>
    <row r="688" spans="1:1" ht="16" customHeight="1" x14ac:dyDescent="0.2">
      <c r="A688" s="20"/>
    </row>
    <row r="689" spans="1:1" ht="16" customHeight="1" x14ac:dyDescent="0.2">
      <c r="A689" s="20"/>
    </row>
    <row r="690" spans="1:1" ht="16" customHeight="1" x14ac:dyDescent="0.2">
      <c r="A690" s="20"/>
    </row>
    <row r="691" spans="1:1" ht="16" customHeight="1" x14ac:dyDescent="0.2">
      <c r="A691" s="20"/>
    </row>
    <row r="692" spans="1:1" ht="16" customHeight="1" x14ac:dyDescent="0.2">
      <c r="A692" s="20"/>
    </row>
    <row r="693" spans="1:1" ht="16" customHeight="1" x14ac:dyDescent="0.2">
      <c r="A693" s="20"/>
    </row>
    <row r="694" spans="1:1" ht="16" customHeight="1" x14ac:dyDescent="0.2">
      <c r="A694" s="20"/>
    </row>
    <row r="695" spans="1:1" ht="16" customHeight="1" x14ac:dyDescent="0.2">
      <c r="A695" s="20"/>
    </row>
    <row r="696" spans="1:1" ht="16" customHeight="1" x14ac:dyDescent="0.2">
      <c r="A696" s="20"/>
    </row>
    <row r="697" spans="1:1" ht="16" customHeight="1" x14ac:dyDescent="0.2">
      <c r="A697" s="20"/>
    </row>
    <row r="698" spans="1:1" ht="16" customHeight="1" x14ac:dyDescent="0.2">
      <c r="A698" s="20"/>
    </row>
    <row r="699" spans="1:1" ht="16" customHeight="1" x14ac:dyDescent="0.2">
      <c r="A699" s="20"/>
    </row>
    <row r="700" spans="1:1" ht="16" customHeight="1" x14ac:dyDescent="0.2">
      <c r="A700" s="20"/>
    </row>
    <row r="701" spans="1:1" ht="16" customHeight="1" x14ac:dyDescent="0.2">
      <c r="A701" s="20"/>
    </row>
    <row r="702" spans="1:1" ht="16" customHeight="1" x14ac:dyDescent="0.2">
      <c r="A702" s="20"/>
    </row>
    <row r="703" spans="1:1" ht="16" customHeight="1" x14ac:dyDescent="0.2">
      <c r="A703" s="20"/>
    </row>
    <row r="704" spans="1:1" ht="16" customHeight="1" x14ac:dyDescent="0.2">
      <c r="A704" s="20"/>
    </row>
    <row r="705" spans="1:1" ht="16" customHeight="1" x14ac:dyDescent="0.2">
      <c r="A705" s="20"/>
    </row>
    <row r="706" spans="1:1" ht="16" customHeight="1" x14ac:dyDescent="0.2">
      <c r="A706" s="20"/>
    </row>
    <row r="707" spans="1:1" ht="16" customHeight="1" x14ac:dyDescent="0.2">
      <c r="A707" s="20"/>
    </row>
    <row r="708" spans="1:1" ht="16" customHeight="1" x14ac:dyDescent="0.2">
      <c r="A708" s="20"/>
    </row>
    <row r="709" spans="1:1" ht="16" customHeight="1" x14ac:dyDescent="0.2">
      <c r="A709" s="20"/>
    </row>
    <row r="710" spans="1:1" ht="16" customHeight="1" x14ac:dyDescent="0.2">
      <c r="A710" s="20"/>
    </row>
    <row r="711" spans="1:1" ht="16" customHeight="1" x14ac:dyDescent="0.2">
      <c r="A711" s="20"/>
    </row>
    <row r="712" spans="1:1" ht="16" customHeight="1" x14ac:dyDescent="0.2">
      <c r="A712" s="20"/>
    </row>
    <row r="713" spans="1:1" ht="16" customHeight="1" x14ac:dyDescent="0.2">
      <c r="A713" s="20"/>
    </row>
    <row r="714" spans="1:1" ht="16" customHeight="1" x14ac:dyDescent="0.2">
      <c r="A714" s="20"/>
    </row>
    <row r="715" spans="1:1" ht="16" customHeight="1" x14ac:dyDescent="0.2">
      <c r="A715" s="20"/>
    </row>
    <row r="716" spans="1:1" ht="16" customHeight="1" x14ac:dyDescent="0.2">
      <c r="A716" s="20"/>
    </row>
    <row r="717" spans="1:1" ht="16" customHeight="1" x14ac:dyDescent="0.2">
      <c r="A717" s="20"/>
    </row>
    <row r="718" spans="1:1" ht="16" customHeight="1" x14ac:dyDescent="0.2">
      <c r="A718" s="20"/>
    </row>
    <row r="719" spans="1:1" ht="16" customHeight="1" x14ac:dyDescent="0.2">
      <c r="A719" s="20"/>
    </row>
    <row r="720" spans="1:1" ht="16" customHeight="1" x14ac:dyDescent="0.2">
      <c r="A720" s="20"/>
    </row>
    <row r="721" spans="1:1" ht="16" customHeight="1" x14ac:dyDescent="0.2">
      <c r="A721" s="20"/>
    </row>
    <row r="722" spans="1:1" ht="16" customHeight="1" x14ac:dyDescent="0.2">
      <c r="A722" s="20"/>
    </row>
    <row r="723" spans="1:1" ht="16" customHeight="1" x14ac:dyDescent="0.2">
      <c r="A723" s="20"/>
    </row>
    <row r="724" spans="1:1" ht="16" customHeight="1" x14ac:dyDescent="0.2">
      <c r="A724" s="20"/>
    </row>
    <row r="725" spans="1:1" ht="16" customHeight="1" x14ac:dyDescent="0.2">
      <c r="A725" s="20"/>
    </row>
    <row r="726" spans="1:1" ht="16" customHeight="1" x14ac:dyDescent="0.2">
      <c r="A726" s="20"/>
    </row>
    <row r="727" spans="1:1" ht="16" customHeight="1" x14ac:dyDescent="0.2">
      <c r="A727" s="20"/>
    </row>
    <row r="728" spans="1:1" ht="16" customHeight="1" x14ac:dyDescent="0.2">
      <c r="A728" s="20"/>
    </row>
    <row r="729" spans="1:1" ht="16" customHeight="1" x14ac:dyDescent="0.2">
      <c r="A729" s="20"/>
    </row>
    <row r="730" spans="1:1" ht="16" customHeight="1" x14ac:dyDescent="0.2">
      <c r="A730" s="20"/>
    </row>
    <row r="731" spans="1:1" ht="16" customHeight="1" x14ac:dyDescent="0.2">
      <c r="A731" s="20"/>
    </row>
    <row r="732" spans="1:1" ht="16" customHeight="1" x14ac:dyDescent="0.2">
      <c r="A732" s="20"/>
    </row>
    <row r="733" spans="1:1" ht="16" customHeight="1" x14ac:dyDescent="0.2">
      <c r="A733" s="20"/>
    </row>
    <row r="734" spans="1:1" ht="16" customHeight="1" x14ac:dyDescent="0.2">
      <c r="A734" s="20"/>
    </row>
    <row r="735" spans="1:1" ht="16" customHeight="1" x14ac:dyDescent="0.2">
      <c r="A735" s="20"/>
    </row>
    <row r="736" spans="1:1" ht="16" customHeight="1" x14ac:dyDescent="0.2">
      <c r="A736" s="20"/>
    </row>
    <row r="737" spans="1:1" ht="16" customHeight="1" x14ac:dyDescent="0.2">
      <c r="A737" s="20"/>
    </row>
    <row r="738" spans="1:1" ht="16" customHeight="1" x14ac:dyDescent="0.2">
      <c r="A738" s="20"/>
    </row>
    <row r="739" spans="1:1" ht="16" customHeight="1" x14ac:dyDescent="0.2">
      <c r="A739" s="20"/>
    </row>
    <row r="740" spans="1:1" ht="16" customHeight="1" x14ac:dyDescent="0.2">
      <c r="A740" s="20"/>
    </row>
    <row r="741" spans="1:1" ht="16" customHeight="1" x14ac:dyDescent="0.2">
      <c r="A741" s="20"/>
    </row>
    <row r="742" spans="1:1" ht="16" customHeight="1" x14ac:dyDescent="0.2">
      <c r="A742" s="20"/>
    </row>
    <row r="743" spans="1:1" ht="16" customHeight="1" x14ac:dyDescent="0.2">
      <c r="A743" s="20"/>
    </row>
    <row r="744" spans="1:1" ht="16" customHeight="1" x14ac:dyDescent="0.2">
      <c r="A744" s="20"/>
    </row>
    <row r="745" spans="1:1" ht="16" customHeight="1" x14ac:dyDescent="0.2">
      <c r="A745" s="20"/>
    </row>
    <row r="746" spans="1:1" ht="16" customHeight="1" x14ac:dyDescent="0.2">
      <c r="A746" s="20"/>
    </row>
    <row r="747" spans="1:1" ht="16" customHeight="1" x14ac:dyDescent="0.2">
      <c r="A747" s="20"/>
    </row>
    <row r="748" spans="1:1" ht="16" customHeight="1" x14ac:dyDescent="0.2">
      <c r="A748" s="20"/>
    </row>
    <row r="749" spans="1:1" ht="16" customHeight="1" x14ac:dyDescent="0.2">
      <c r="A749" s="20"/>
    </row>
    <row r="750" spans="1:1" ht="16" customHeight="1" x14ac:dyDescent="0.2">
      <c r="A750" s="20"/>
    </row>
    <row r="751" spans="1:1" ht="16" customHeight="1" x14ac:dyDescent="0.2">
      <c r="A751" s="20"/>
    </row>
    <row r="752" spans="1:1" ht="16" customHeight="1" x14ac:dyDescent="0.2">
      <c r="A752" s="20"/>
    </row>
    <row r="753" spans="1:1" ht="16" customHeight="1" x14ac:dyDescent="0.2">
      <c r="A753" s="20"/>
    </row>
    <row r="754" spans="1:1" ht="16" customHeight="1" x14ac:dyDescent="0.2">
      <c r="A754" s="20"/>
    </row>
    <row r="755" spans="1:1" ht="16" customHeight="1" x14ac:dyDescent="0.2">
      <c r="A755" s="20"/>
    </row>
    <row r="756" spans="1:1" ht="16" customHeight="1" x14ac:dyDescent="0.2">
      <c r="A756" s="20"/>
    </row>
    <row r="757" spans="1:1" ht="16" customHeight="1" x14ac:dyDescent="0.2">
      <c r="A757" s="20"/>
    </row>
    <row r="758" spans="1:1" ht="16" customHeight="1" x14ac:dyDescent="0.2">
      <c r="A758" s="20"/>
    </row>
    <row r="759" spans="1:1" ht="16" customHeight="1" x14ac:dyDescent="0.2">
      <c r="A759" s="20"/>
    </row>
    <row r="760" spans="1:1" ht="16" customHeight="1" x14ac:dyDescent="0.2">
      <c r="A760" s="20"/>
    </row>
    <row r="761" spans="1:1" ht="16" customHeight="1" x14ac:dyDescent="0.2">
      <c r="A761" s="20"/>
    </row>
    <row r="762" spans="1:1" ht="16" customHeight="1" x14ac:dyDescent="0.2">
      <c r="A762" s="20"/>
    </row>
    <row r="763" spans="1:1" ht="16" customHeight="1" x14ac:dyDescent="0.2">
      <c r="A763" s="20"/>
    </row>
    <row r="764" spans="1:1" ht="16" customHeight="1" x14ac:dyDescent="0.2">
      <c r="A764" s="20"/>
    </row>
    <row r="765" spans="1:1" ht="16" customHeight="1" x14ac:dyDescent="0.2">
      <c r="A765" s="20"/>
    </row>
    <row r="766" spans="1:1" ht="16" customHeight="1" x14ac:dyDescent="0.2">
      <c r="A766" s="20"/>
    </row>
    <row r="767" spans="1:1" ht="16" customHeight="1" x14ac:dyDescent="0.2">
      <c r="A767" s="20"/>
    </row>
    <row r="768" spans="1:1" ht="16" customHeight="1" x14ac:dyDescent="0.2">
      <c r="A768" s="20"/>
    </row>
    <row r="769" spans="1:1" ht="16" customHeight="1" x14ac:dyDescent="0.2">
      <c r="A769" s="20"/>
    </row>
    <row r="770" spans="1:1" ht="16" customHeight="1" x14ac:dyDescent="0.2">
      <c r="A770" s="20"/>
    </row>
    <row r="771" spans="1:1" ht="16" customHeight="1" x14ac:dyDescent="0.2">
      <c r="A771" s="20"/>
    </row>
    <row r="772" spans="1:1" ht="16" customHeight="1" x14ac:dyDescent="0.2">
      <c r="A772" s="20"/>
    </row>
    <row r="773" spans="1:1" ht="16" customHeight="1" x14ac:dyDescent="0.2">
      <c r="A773" s="20"/>
    </row>
    <row r="774" spans="1:1" ht="16" customHeight="1" x14ac:dyDescent="0.2">
      <c r="A774" s="20"/>
    </row>
    <row r="775" spans="1:1" ht="16" customHeight="1" x14ac:dyDescent="0.2">
      <c r="A775" s="20"/>
    </row>
    <row r="776" spans="1:1" ht="16" customHeight="1" x14ac:dyDescent="0.2">
      <c r="A776" s="20"/>
    </row>
    <row r="777" spans="1:1" ht="16" customHeight="1" x14ac:dyDescent="0.2">
      <c r="A777" s="20"/>
    </row>
    <row r="778" spans="1:1" ht="16" customHeight="1" x14ac:dyDescent="0.2">
      <c r="A778" s="20"/>
    </row>
    <row r="779" spans="1:1" ht="16" customHeight="1" x14ac:dyDescent="0.2">
      <c r="A779" s="20"/>
    </row>
    <row r="780" spans="1:1" ht="16" customHeight="1" x14ac:dyDescent="0.2">
      <c r="A780" s="20"/>
    </row>
    <row r="781" spans="1:1" ht="16" customHeight="1" x14ac:dyDescent="0.2">
      <c r="A781" s="20"/>
    </row>
    <row r="782" spans="1:1" ht="16" customHeight="1" x14ac:dyDescent="0.2">
      <c r="A782" s="20"/>
    </row>
    <row r="783" spans="1:1" ht="16" customHeight="1" x14ac:dyDescent="0.2">
      <c r="A783" s="20"/>
    </row>
    <row r="784" spans="1:1" ht="16" customHeight="1" x14ac:dyDescent="0.2">
      <c r="A784" s="20"/>
    </row>
    <row r="785" spans="1:1" ht="16" customHeight="1" x14ac:dyDescent="0.2">
      <c r="A785" s="20"/>
    </row>
    <row r="786" spans="1:1" ht="16" customHeight="1" x14ac:dyDescent="0.2">
      <c r="A786" s="20"/>
    </row>
    <row r="787" spans="1:1" ht="16" customHeight="1" x14ac:dyDescent="0.2">
      <c r="A787" s="20"/>
    </row>
    <row r="788" spans="1:1" ht="16" customHeight="1" x14ac:dyDescent="0.2">
      <c r="A788" s="20"/>
    </row>
    <row r="789" spans="1:1" ht="16" customHeight="1" x14ac:dyDescent="0.2">
      <c r="A789" s="20"/>
    </row>
    <row r="790" spans="1:1" ht="16" customHeight="1" x14ac:dyDescent="0.2">
      <c r="A790" s="20"/>
    </row>
    <row r="791" spans="1:1" ht="16" customHeight="1" x14ac:dyDescent="0.2">
      <c r="A791" s="20"/>
    </row>
    <row r="792" spans="1:1" ht="16" customHeight="1" x14ac:dyDescent="0.2">
      <c r="A792" s="20"/>
    </row>
    <row r="793" spans="1:1" ht="16" customHeight="1" x14ac:dyDescent="0.2">
      <c r="A793" s="20"/>
    </row>
    <row r="794" spans="1:1" ht="16" customHeight="1" x14ac:dyDescent="0.2">
      <c r="A794" s="20"/>
    </row>
    <row r="795" spans="1:1" ht="16" customHeight="1" x14ac:dyDescent="0.2">
      <c r="A795" s="20"/>
    </row>
    <row r="796" spans="1:1" ht="16" customHeight="1" x14ac:dyDescent="0.2">
      <c r="A796" s="20"/>
    </row>
    <row r="797" spans="1:1" ht="16" customHeight="1" x14ac:dyDescent="0.2">
      <c r="A797" s="20"/>
    </row>
    <row r="798" spans="1:1" ht="16" customHeight="1" x14ac:dyDescent="0.2">
      <c r="A798" s="20"/>
    </row>
    <row r="799" spans="1:1" ht="16" customHeight="1" x14ac:dyDescent="0.2">
      <c r="A799" s="20"/>
    </row>
    <row r="800" spans="1:1" ht="16" customHeight="1" x14ac:dyDescent="0.2">
      <c r="A800" s="20"/>
    </row>
    <row r="801" spans="1:1" ht="16" customHeight="1" x14ac:dyDescent="0.2">
      <c r="A801" s="20"/>
    </row>
    <row r="802" spans="1:1" ht="16" customHeight="1" x14ac:dyDescent="0.2">
      <c r="A802" s="20"/>
    </row>
    <row r="803" spans="1:1" ht="16" customHeight="1" x14ac:dyDescent="0.2">
      <c r="A803" s="20"/>
    </row>
    <row r="804" spans="1:1" ht="16" customHeight="1" x14ac:dyDescent="0.2">
      <c r="A804" s="20"/>
    </row>
    <row r="805" spans="1:1" ht="16" customHeight="1" x14ac:dyDescent="0.2">
      <c r="A805" s="20"/>
    </row>
    <row r="806" spans="1:1" ht="16" customHeight="1" x14ac:dyDescent="0.2">
      <c r="A806" s="20"/>
    </row>
    <row r="807" spans="1:1" ht="16" customHeight="1" x14ac:dyDescent="0.2">
      <c r="A807" s="20"/>
    </row>
    <row r="808" spans="1:1" ht="16" customHeight="1" x14ac:dyDescent="0.2">
      <c r="A808" s="20"/>
    </row>
    <row r="809" spans="1:1" ht="16" customHeight="1" x14ac:dyDescent="0.2">
      <c r="A809" s="20"/>
    </row>
    <row r="810" spans="1:1" ht="16" customHeight="1" x14ac:dyDescent="0.2">
      <c r="A810" s="20"/>
    </row>
    <row r="811" spans="1:1" ht="16" customHeight="1" x14ac:dyDescent="0.2">
      <c r="A811" s="20"/>
    </row>
    <row r="812" spans="1:1" ht="16" customHeight="1" x14ac:dyDescent="0.2">
      <c r="A812" s="20"/>
    </row>
    <row r="813" spans="1:1" ht="16" customHeight="1" x14ac:dyDescent="0.2">
      <c r="A813" s="20"/>
    </row>
    <row r="814" spans="1:1" ht="16" customHeight="1" x14ac:dyDescent="0.2">
      <c r="A814" s="20"/>
    </row>
    <row r="815" spans="1:1" ht="16" customHeight="1" x14ac:dyDescent="0.2">
      <c r="A815" s="20"/>
    </row>
    <row r="816" spans="1:1" ht="16" customHeight="1" x14ac:dyDescent="0.2">
      <c r="A816" s="20"/>
    </row>
    <row r="817" spans="1:1" ht="16" customHeight="1" x14ac:dyDescent="0.2">
      <c r="A817" s="20"/>
    </row>
    <row r="818" spans="1:1" ht="16" customHeight="1" x14ac:dyDescent="0.2">
      <c r="A818" s="20"/>
    </row>
    <row r="819" spans="1:1" ht="16" customHeight="1" x14ac:dyDescent="0.2">
      <c r="A819" s="20"/>
    </row>
    <row r="820" spans="1:1" ht="16" customHeight="1" x14ac:dyDescent="0.2">
      <c r="A820" s="20"/>
    </row>
    <row r="821" spans="1:1" ht="16" customHeight="1" x14ac:dyDescent="0.2">
      <c r="A821" s="20"/>
    </row>
    <row r="822" spans="1:1" ht="16" customHeight="1" x14ac:dyDescent="0.2">
      <c r="A822" s="20"/>
    </row>
    <row r="823" spans="1:1" ht="16" customHeight="1" x14ac:dyDescent="0.2">
      <c r="A823" s="20"/>
    </row>
    <row r="824" spans="1:1" ht="16" customHeight="1" x14ac:dyDescent="0.2">
      <c r="A824" s="20"/>
    </row>
    <row r="825" spans="1:1" ht="16" customHeight="1" x14ac:dyDescent="0.2">
      <c r="A825" s="20"/>
    </row>
    <row r="826" spans="1:1" ht="16" customHeight="1" x14ac:dyDescent="0.2">
      <c r="A826" s="20"/>
    </row>
    <row r="827" spans="1:1" ht="16" customHeight="1" x14ac:dyDescent="0.2">
      <c r="A827" s="20"/>
    </row>
    <row r="828" spans="1:1" ht="16" customHeight="1" x14ac:dyDescent="0.2">
      <c r="A828" s="20"/>
    </row>
    <row r="829" spans="1:1" ht="16" customHeight="1" x14ac:dyDescent="0.2">
      <c r="A829" s="20"/>
    </row>
    <row r="830" spans="1:1" ht="16" customHeight="1" x14ac:dyDescent="0.2">
      <c r="A830" s="20"/>
    </row>
    <row r="831" spans="1:1" ht="16" customHeight="1" x14ac:dyDescent="0.2">
      <c r="A831" s="20"/>
    </row>
    <row r="832" spans="1:1" ht="16" customHeight="1" x14ac:dyDescent="0.2">
      <c r="A832" s="20"/>
    </row>
    <row r="833" spans="1:1" ht="16" customHeight="1" x14ac:dyDescent="0.2">
      <c r="A833" s="20"/>
    </row>
    <row r="834" spans="1:1" ht="16" customHeight="1" x14ac:dyDescent="0.2">
      <c r="A834" s="20"/>
    </row>
    <row r="835" spans="1:1" ht="16" customHeight="1" x14ac:dyDescent="0.2">
      <c r="A835" s="20"/>
    </row>
    <row r="836" spans="1:1" ht="16" customHeight="1" x14ac:dyDescent="0.2">
      <c r="A836" s="20"/>
    </row>
    <row r="837" spans="1:1" ht="16" customHeight="1" x14ac:dyDescent="0.2">
      <c r="A837" s="20"/>
    </row>
    <row r="838" spans="1:1" ht="16" customHeight="1" x14ac:dyDescent="0.2">
      <c r="A838" s="20"/>
    </row>
    <row r="839" spans="1:1" ht="16" customHeight="1" x14ac:dyDescent="0.2">
      <c r="A839" s="20"/>
    </row>
    <row r="840" spans="1:1" ht="16" customHeight="1" x14ac:dyDescent="0.2">
      <c r="A840" s="20"/>
    </row>
    <row r="841" spans="1:1" ht="16" customHeight="1" x14ac:dyDescent="0.2">
      <c r="A841" s="20"/>
    </row>
    <row r="842" spans="1:1" ht="16" customHeight="1" x14ac:dyDescent="0.2">
      <c r="A842" s="20"/>
    </row>
    <row r="843" spans="1:1" ht="16" customHeight="1" x14ac:dyDescent="0.2">
      <c r="A843" s="20"/>
    </row>
    <row r="844" spans="1:1" ht="16" customHeight="1" x14ac:dyDescent="0.2">
      <c r="A844" s="20"/>
    </row>
    <row r="845" spans="1:1" ht="16" customHeight="1" x14ac:dyDescent="0.2">
      <c r="A845" s="20"/>
    </row>
    <row r="846" spans="1:1" ht="16" customHeight="1" x14ac:dyDescent="0.2">
      <c r="A846" s="20"/>
    </row>
    <row r="847" spans="1:1" ht="16" customHeight="1" x14ac:dyDescent="0.2">
      <c r="A847" s="20"/>
    </row>
    <row r="848" spans="1:1" ht="16" customHeight="1" x14ac:dyDescent="0.2">
      <c r="A848" s="20"/>
    </row>
    <row r="849" spans="1:1" ht="16" customHeight="1" x14ac:dyDescent="0.2">
      <c r="A849" s="20"/>
    </row>
    <row r="850" spans="1:1" ht="16" customHeight="1" x14ac:dyDescent="0.2">
      <c r="A850" s="20"/>
    </row>
    <row r="851" spans="1:1" ht="16" customHeight="1" x14ac:dyDescent="0.2">
      <c r="A851" s="20"/>
    </row>
    <row r="852" spans="1:1" ht="16" customHeight="1" x14ac:dyDescent="0.2">
      <c r="A852" s="20"/>
    </row>
    <row r="853" spans="1:1" ht="16" customHeight="1" x14ac:dyDescent="0.2">
      <c r="A853" s="20"/>
    </row>
    <row r="854" spans="1:1" ht="16" customHeight="1" x14ac:dyDescent="0.2">
      <c r="A854" s="20"/>
    </row>
    <row r="855" spans="1:1" ht="16" customHeight="1" x14ac:dyDescent="0.2">
      <c r="A855" s="20"/>
    </row>
    <row r="856" spans="1:1" ht="16" customHeight="1" x14ac:dyDescent="0.2">
      <c r="A856" s="20"/>
    </row>
    <row r="857" spans="1:1" ht="16" customHeight="1" x14ac:dyDescent="0.2">
      <c r="A857" s="20"/>
    </row>
    <row r="858" spans="1:1" ht="16" customHeight="1" x14ac:dyDescent="0.2">
      <c r="A858" s="20"/>
    </row>
    <row r="859" spans="1:1" ht="16" customHeight="1" x14ac:dyDescent="0.2">
      <c r="A859" s="20"/>
    </row>
    <row r="860" spans="1:1" ht="16" customHeight="1" x14ac:dyDescent="0.2">
      <c r="A860" s="20"/>
    </row>
    <row r="861" spans="1:1" ht="16" customHeight="1" x14ac:dyDescent="0.2">
      <c r="A861" s="20"/>
    </row>
    <row r="862" spans="1:1" ht="16" customHeight="1" x14ac:dyDescent="0.2">
      <c r="A862" s="20"/>
    </row>
    <row r="863" spans="1:1" ht="16" customHeight="1" x14ac:dyDescent="0.2">
      <c r="A863" s="20"/>
    </row>
    <row r="864" spans="1:1" ht="16" customHeight="1" x14ac:dyDescent="0.2">
      <c r="A864" s="20"/>
    </row>
    <row r="865" spans="1:1" ht="16" customHeight="1" x14ac:dyDescent="0.2">
      <c r="A865" s="20"/>
    </row>
    <row r="866" spans="1:1" ht="16" customHeight="1" x14ac:dyDescent="0.2">
      <c r="A866" s="20"/>
    </row>
    <row r="867" spans="1:1" ht="16" customHeight="1" x14ac:dyDescent="0.2">
      <c r="A867" s="20"/>
    </row>
    <row r="868" spans="1:1" ht="16" customHeight="1" x14ac:dyDescent="0.2">
      <c r="A868" s="20"/>
    </row>
    <row r="869" spans="1:1" ht="16" customHeight="1" x14ac:dyDescent="0.2">
      <c r="A869" s="20"/>
    </row>
    <row r="870" spans="1:1" ht="16" customHeight="1" x14ac:dyDescent="0.2">
      <c r="A870" s="20"/>
    </row>
    <row r="871" spans="1:1" ht="16" customHeight="1" x14ac:dyDescent="0.2">
      <c r="A871" s="20"/>
    </row>
    <row r="872" spans="1:1" ht="16" customHeight="1" x14ac:dyDescent="0.2">
      <c r="A872" s="20"/>
    </row>
    <row r="873" spans="1:1" ht="16" customHeight="1" x14ac:dyDescent="0.2">
      <c r="A873" s="20"/>
    </row>
    <row r="874" spans="1:1" ht="16" customHeight="1" x14ac:dyDescent="0.2">
      <c r="A874" s="20"/>
    </row>
    <row r="875" spans="1:1" ht="16" customHeight="1" x14ac:dyDescent="0.2">
      <c r="A875" s="20"/>
    </row>
    <row r="876" spans="1:1" ht="16" customHeight="1" x14ac:dyDescent="0.2">
      <c r="A876" s="20"/>
    </row>
    <row r="877" spans="1:1" ht="16" customHeight="1" x14ac:dyDescent="0.2">
      <c r="A877" s="20"/>
    </row>
    <row r="878" spans="1:1" ht="16" customHeight="1" x14ac:dyDescent="0.2">
      <c r="A878" s="20"/>
    </row>
    <row r="879" spans="1:1" ht="16" customHeight="1" x14ac:dyDescent="0.2">
      <c r="A879" s="20"/>
    </row>
    <row r="880" spans="1:1" ht="16" customHeight="1" x14ac:dyDescent="0.2">
      <c r="A880" s="20"/>
    </row>
    <row r="881" spans="1:1" ht="16" customHeight="1" x14ac:dyDescent="0.2">
      <c r="A881" s="20"/>
    </row>
    <row r="882" spans="1:1" ht="16" customHeight="1" x14ac:dyDescent="0.2">
      <c r="A882" s="20"/>
    </row>
    <row r="883" spans="1:1" ht="16" customHeight="1" x14ac:dyDescent="0.2">
      <c r="A883" s="20"/>
    </row>
    <row r="884" spans="1:1" ht="16" customHeight="1" x14ac:dyDescent="0.2">
      <c r="A884" s="20"/>
    </row>
    <row r="885" spans="1:1" ht="16" customHeight="1" x14ac:dyDescent="0.2">
      <c r="A885" s="20"/>
    </row>
    <row r="886" spans="1:1" ht="16" customHeight="1" x14ac:dyDescent="0.2">
      <c r="A886" s="20"/>
    </row>
    <row r="887" spans="1:1" ht="16" customHeight="1" x14ac:dyDescent="0.2">
      <c r="A887" s="20"/>
    </row>
    <row r="888" spans="1:1" ht="16" customHeight="1" x14ac:dyDescent="0.2">
      <c r="A888" s="20"/>
    </row>
    <row r="889" spans="1:1" ht="16" customHeight="1" x14ac:dyDescent="0.2">
      <c r="A889" s="20"/>
    </row>
    <row r="890" spans="1:1" ht="16" customHeight="1" x14ac:dyDescent="0.2">
      <c r="A890" s="20"/>
    </row>
    <row r="891" spans="1:1" ht="16" customHeight="1" x14ac:dyDescent="0.2">
      <c r="A891" s="20"/>
    </row>
    <row r="892" spans="1:1" ht="16" customHeight="1" x14ac:dyDescent="0.2">
      <c r="A892" s="20"/>
    </row>
    <row r="893" spans="1:1" ht="16" customHeight="1" x14ac:dyDescent="0.2">
      <c r="A893" s="20"/>
    </row>
    <row r="894" spans="1:1" ht="16" customHeight="1" x14ac:dyDescent="0.2">
      <c r="A894" s="20"/>
    </row>
    <row r="895" spans="1:1" ht="16" customHeight="1" x14ac:dyDescent="0.2">
      <c r="A895" s="20"/>
    </row>
    <row r="896" spans="1:1" ht="16" customHeight="1" x14ac:dyDescent="0.2">
      <c r="A896" s="20"/>
    </row>
    <row r="897" spans="1:1" ht="16" customHeight="1" x14ac:dyDescent="0.2">
      <c r="A897" s="20"/>
    </row>
    <row r="898" spans="1:1" ht="16" customHeight="1" x14ac:dyDescent="0.2">
      <c r="A898" s="20"/>
    </row>
    <row r="899" spans="1:1" ht="16" customHeight="1" x14ac:dyDescent="0.2">
      <c r="A899" s="20"/>
    </row>
    <row r="900" spans="1:1" ht="16" customHeight="1" x14ac:dyDescent="0.2">
      <c r="A900" s="20"/>
    </row>
    <row r="901" spans="1:1" ht="16" customHeight="1" x14ac:dyDescent="0.2">
      <c r="A901" s="20"/>
    </row>
    <row r="902" spans="1:1" ht="16" customHeight="1" x14ac:dyDescent="0.2">
      <c r="A902" s="20"/>
    </row>
    <row r="903" spans="1:1" ht="16" customHeight="1" x14ac:dyDescent="0.2">
      <c r="A903" s="20"/>
    </row>
    <row r="904" spans="1:1" ht="16" customHeight="1" x14ac:dyDescent="0.2">
      <c r="A904" s="20"/>
    </row>
    <row r="905" spans="1:1" ht="16" customHeight="1" x14ac:dyDescent="0.2">
      <c r="A905" s="20"/>
    </row>
    <row r="906" spans="1:1" ht="16" customHeight="1" x14ac:dyDescent="0.2">
      <c r="A906" s="20"/>
    </row>
    <row r="907" spans="1:1" ht="16" customHeight="1" x14ac:dyDescent="0.2">
      <c r="A907" s="20"/>
    </row>
    <row r="908" spans="1:1" ht="16" customHeight="1" x14ac:dyDescent="0.2">
      <c r="A908" s="20"/>
    </row>
    <row r="909" spans="1:1" ht="16" customHeight="1" x14ac:dyDescent="0.2">
      <c r="A909" s="20"/>
    </row>
    <row r="910" spans="1:1" ht="16" customHeight="1" x14ac:dyDescent="0.2">
      <c r="A910" s="20"/>
    </row>
    <row r="911" spans="1:1" ht="16" customHeight="1" x14ac:dyDescent="0.2">
      <c r="A911" s="20"/>
    </row>
    <row r="912" spans="1:1" ht="16" customHeight="1" x14ac:dyDescent="0.2">
      <c r="A912" s="20"/>
    </row>
    <row r="913" spans="1:1" ht="16" customHeight="1" x14ac:dyDescent="0.2">
      <c r="A913" s="20"/>
    </row>
    <row r="914" spans="1:1" ht="16" customHeight="1" x14ac:dyDescent="0.2">
      <c r="A914" s="20"/>
    </row>
    <row r="915" spans="1:1" ht="16" customHeight="1" x14ac:dyDescent="0.2">
      <c r="A915" s="20"/>
    </row>
    <row r="916" spans="1:1" ht="16" customHeight="1" x14ac:dyDescent="0.2">
      <c r="A916" s="20"/>
    </row>
    <row r="917" spans="1:1" ht="16" customHeight="1" x14ac:dyDescent="0.2">
      <c r="A917" s="20"/>
    </row>
    <row r="918" spans="1:1" ht="16" customHeight="1" x14ac:dyDescent="0.2">
      <c r="A918" s="20"/>
    </row>
    <row r="919" spans="1:1" ht="16" customHeight="1" x14ac:dyDescent="0.2">
      <c r="A919" s="20"/>
    </row>
    <row r="920" spans="1:1" ht="16" customHeight="1" x14ac:dyDescent="0.2">
      <c r="A920" s="20"/>
    </row>
    <row r="921" spans="1:1" ht="16" customHeight="1" x14ac:dyDescent="0.2">
      <c r="A921" s="20"/>
    </row>
    <row r="922" spans="1:1" ht="16" customHeight="1" x14ac:dyDescent="0.2">
      <c r="A922" s="20"/>
    </row>
    <row r="923" spans="1:1" ht="16" customHeight="1" x14ac:dyDescent="0.2">
      <c r="A923" s="20"/>
    </row>
    <row r="924" spans="1:1" ht="16" customHeight="1" x14ac:dyDescent="0.2">
      <c r="A924" s="20"/>
    </row>
    <row r="925" spans="1:1" ht="16" customHeight="1" x14ac:dyDescent="0.2">
      <c r="A925" s="20"/>
    </row>
    <row r="926" spans="1:1" ht="16" customHeight="1" x14ac:dyDescent="0.2">
      <c r="A926" s="20"/>
    </row>
    <row r="927" spans="1:1" ht="16" customHeight="1" x14ac:dyDescent="0.2">
      <c r="A927" s="20"/>
    </row>
    <row r="928" spans="1:1" ht="16" customHeight="1" x14ac:dyDescent="0.2">
      <c r="A928" s="20"/>
    </row>
    <row r="929" spans="1:1" ht="16" customHeight="1" x14ac:dyDescent="0.2">
      <c r="A929" s="20"/>
    </row>
    <row r="930" spans="1:1" ht="16" customHeight="1" x14ac:dyDescent="0.2">
      <c r="A930" s="20"/>
    </row>
    <row r="931" spans="1:1" ht="16" customHeight="1" x14ac:dyDescent="0.2">
      <c r="A931" s="20"/>
    </row>
    <row r="932" spans="1:1" ht="16" customHeight="1" x14ac:dyDescent="0.2">
      <c r="A932" s="20"/>
    </row>
    <row r="933" spans="1:1" ht="16" customHeight="1" x14ac:dyDescent="0.2">
      <c r="A933" s="20"/>
    </row>
    <row r="934" spans="1:1" ht="16" customHeight="1" x14ac:dyDescent="0.2">
      <c r="A934" s="20"/>
    </row>
    <row r="935" spans="1:1" ht="16" customHeight="1" x14ac:dyDescent="0.2">
      <c r="A935" s="20"/>
    </row>
    <row r="936" spans="1:1" ht="16" customHeight="1" x14ac:dyDescent="0.2">
      <c r="A936" s="20"/>
    </row>
    <row r="937" spans="1:1" ht="16" customHeight="1" x14ac:dyDescent="0.2">
      <c r="A937" s="20"/>
    </row>
    <row r="938" spans="1:1" ht="16" customHeight="1" x14ac:dyDescent="0.2">
      <c r="A938" s="20"/>
    </row>
    <row r="939" spans="1:1" ht="16" customHeight="1" x14ac:dyDescent="0.2">
      <c r="A939" s="20"/>
    </row>
    <row r="940" spans="1:1" ht="16" customHeight="1" x14ac:dyDescent="0.2">
      <c r="A940" s="20"/>
    </row>
    <row r="941" spans="1:1" ht="16" customHeight="1" x14ac:dyDescent="0.2">
      <c r="A941" s="20"/>
    </row>
    <row r="942" spans="1:1" ht="16" customHeight="1" x14ac:dyDescent="0.2">
      <c r="A942" s="20"/>
    </row>
    <row r="943" spans="1:1" ht="16" customHeight="1" x14ac:dyDescent="0.2">
      <c r="A943" s="20"/>
    </row>
    <row r="944" spans="1:1" ht="16" customHeight="1" x14ac:dyDescent="0.2">
      <c r="A944" s="20"/>
    </row>
    <row r="945" spans="1:1" ht="16" customHeight="1" x14ac:dyDescent="0.2">
      <c r="A945" s="20"/>
    </row>
    <row r="946" spans="1:1" ht="16" customHeight="1" x14ac:dyDescent="0.2">
      <c r="A946" s="20"/>
    </row>
    <row r="947" spans="1:1" ht="16" customHeight="1" x14ac:dyDescent="0.2">
      <c r="A947" s="20"/>
    </row>
    <row r="948" spans="1:1" ht="16" customHeight="1" x14ac:dyDescent="0.2">
      <c r="A948" s="20"/>
    </row>
    <row r="949" spans="1:1" ht="16" customHeight="1" x14ac:dyDescent="0.2">
      <c r="A949" s="20"/>
    </row>
    <row r="950" spans="1:1" ht="16" customHeight="1" x14ac:dyDescent="0.2">
      <c r="A950" s="20"/>
    </row>
    <row r="951" spans="1:1" ht="16" customHeight="1" x14ac:dyDescent="0.2">
      <c r="A951" s="20"/>
    </row>
    <row r="952" spans="1:1" ht="16" customHeight="1" x14ac:dyDescent="0.2">
      <c r="A952" s="20"/>
    </row>
    <row r="953" spans="1:1" ht="16" customHeight="1" x14ac:dyDescent="0.2">
      <c r="A953" s="20"/>
    </row>
    <row r="954" spans="1:1" ht="16" customHeight="1" x14ac:dyDescent="0.2">
      <c r="A954" s="20"/>
    </row>
    <row r="955" spans="1:1" ht="16" customHeight="1" x14ac:dyDescent="0.2">
      <c r="A955" s="20"/>
    </row>
    <row r="956" spans="1:1" ht="16" customHeight="1" x14ac:dyDescent="0.2">
      <c r="A956" s="20"/>
    </row>
    <row r="957" spans="1:1" ht="16" customHeight="1" x14ac:dyDescent="0.2">
      <c r="A957" s="20"/>
    </row>
    <row r="958" spans="1:1" ht="16" customHeight="1" x14ac:dyDescent="0.2">
      <c r="A958" s="20"/>
    </row>
    <row r="959" spans="1:1" ht="16" customHeight="1" x14ac:dyDescent="0.2">
      <c r="A959" s="20"/>
    </row>
    <row r="960" spans="1:1" ht="16" customHeight="1" x14ac:dyDescent="0.2">
      <c r="A960" s="20"/>
    </row>
    <row r="961" spans="1:1" ht="16" customHeight="1" x14ac:dyDescent="0.2">
      <c r="A961" s="20"/>
    </row>
    <row r="962" spans="1:1" ht="16" customHeight="1" x14ac:dyDescent="0.2">
      <c r="A962" s="20"/>
    </row>
    <row r="963" spans="1:1" ht="16" customHeight="1" x14ac:dyDescent="0.2">
      <c r="A963" s="20"/>
    </row>
    <row r="964" spans="1:1" ht="16" customHeight="1" x14ac:dyDescent="0.2">
      <c r="A964" s="20"/>
    </row>
    <row r="965" spans="1:1" ht="16" customHeight="1" x14ac:dyDescent="0.2">
      <c r="A965" s="20"/>
    </row>
    <row r="966" spans="1:1" ht="16" customHeight="1" x14ac:dyDescent="0.2">
      <c r="A966" s="20"/>
    </row>
    <row r="967" spans="1:1" ht="16" customHeight="1" x14ac:dyDescent="0.2">
      <c r="A967" s="20"/>
    </row>
    <row r="968" spans="1:1" ht="16" customHeight="1" x14ac:dyDescent="0.2">
      <c r="A968" s="20"/>
    </row>
    <row r="969" spans="1:1" ht="16" customHeight="1" x14ac:dyDescent="0.2">
      <c r="A969" s="20"/>
    </row>
    <row r="970" spans="1:1" ht="16" customHeight="1" x14ac:dyDescent="0.2">
      <c r="A970" s="20"/>
    </row>
    <row r="971" spans="1:1" ht="16" customHeight="1" x14ac:dyDescent="0.2">
      <c r="A971" s="20"/>
    </row>
    <row r="972" spans="1:1" ht="16" customHeight="1" x14ac:dyDescent="0.2">
      <c r="A972" s="20"/>
    </row>
    <row r="973" spans="1:1" ht="16" customHeight="1" x14ac:dyDescent="0.2">
      <c r="A973" s="20"/>
    </row>
    <row r="974" spans="1:1" ht="16" customHeight="1" x14ac:dyDescent="0.2">
      <c r="A974" s="20"/>
    </row>
    <row r="975" spans="1:1" ht="16" customHeight="1" x14ac:dyDescent="0.2">
      <c r="A975" s="20"/>
    </row>
    <row r="976" spans="1:1" ht="16" customHeight="1" x14ac:dyDescent="0.2">
      <c r="A976" s="20"/>
    </row>
    <row r="977" spans="1:1" ht="16" customHeight="1" x14ac:dyDescent="0.2">
      <c r="A977" s="20"/>
    </row>
    <row r="978" spans="1:1" ht="16" customHeight="1" x14ac:dyDescent="0.2">
      <c r="A978" s="20"/>
    </row>
    <row r="979" spans="1:1" ht="16" customHeight="1" x14ac:dyDescent="0.2">
      <c r="A979" s="20"/>
    </row>
    <row r="980" spans="1:1" ht="16" customHeight="1" x14ac:dyDescent="0.2">
      <c r="A980" s="20"/>
    </row>
    <row r="981" spans="1:1" ht="16" customHeight="1" x14ac:dyDescent="0.2">
      <c r="A981" s="20"/>
    </row>
    <row r="982" spans="1:1" ht="16" customHeight="1" x14ac:dyDescent="0.2">
      <c r="A982" s="20"/>
    </row>
    <row r="983" spans="1:1" ht="16" customHeight="1" x14ac:dyDescent="0.2">
      <c r="A983" s="20"/>
    </row>
    <row r="984" spans="1:1" ht="16" customHeight="1" x14ac:dyDescent="0.2">
      <c r="A984" s="20"/>
    </row>
    <row r="985" spans="1:1" ht="16" customHeight="1" x14ac:dyDescent="0.2">
      <c r="A985" s="20"/>
    </row>
    <row r="986" spans="1:1" ht="16" customHeight="1" x14ac:dyDescent="0.2">
      <c r="A986" s="20"/>
    </row>
    <row r="987" spans="1:1" ht="16" customHeight="1" x14ac:dyDescent="0.2">
      <c r="A987" s="20"/>
    </row>
    <row r="988" spans="1:1" ht="16" customHeight="1" x14ac:dyDescent="0.2">
      <c r="A988" s="20"/>
    </row>
    <row r="989" spans="1:1" ht="16" customHeight="1" x14ac:dyDescent="0.2">
      <c r="A989" s="20"/>
    </row>
    <row r="990" spans="1:1" ht="16" customHeight="1" x14ac:dyDescent="0.2">
      <c r="A990" s="20"/>
    </row>
    <row r="991" spans="1:1" ht="16" customHeight="1" x14ac:dyDescent="0.2">
      <c r="A991" s="20"/>
    </row>
    <row r="992" spans="1:1" ht="16" customHeight="1" x14ac:dyDescent="0.2">
      <c r="A992" s="20"/>
    </row>
    <row r="993" spans="1:1" ht="16" customHeight="1" x14ac:dyDescent="0.2">
      <c r="A993" s="20"/>
    </row>
    <row r="994" spans="1:1" ht="16" customHeight="1" x14ac:dyDescent="0.2">
      <c r="A994" s="20"/>
    </row>
    <row r="995" spans="1:1" ht="16" customHeight="1" x14ac:dyDescent="0.2">
      <c r="A995" s="20"/>
    </row>
    <row r="996" spans="1:1" ht="16" customHeight="1" x14ac:dyDescent="0.2">
      <c r="A996" s="20"/>
    </row>
    <row r="997" spans="1:1" ht="16" customHeight="1" x14ac:dyDescent="0.2">
      <c r="A997" s="20"/>
    </row>
    <row r="998" spans="1:1" ht="16" customHeight="1" x14ac:dyDescent="0.2">
      <c r="A998" s="20"/>
    </row>
    <row r="999" spans="1:1" ht="16" customHeight="1" x14ac:dyDescent="0.2">
      <c r="A999" s="20"/>
    </row>
    <row r="1000" spans="1:1" ht="16" customHeight="1" x14ac:dyDescent="0.2">
      <c r="A1000" s="20"/>
    </row>
  </sheetData>
  <mergeCells count="28">
    <mergeCell ref="B24:E24"/>
    <mergeCell ref="B35:E35"/>
    <mergeCell ref="B25:E25"/>
    <mergeCell ref="B26:E26"/>
    <mergeCell ref="B27:E27"/>
    <mergeCell ref="B32:E32"/>
    <mergeCell ref="B33:E33"/>
    <mergeCell ref="B34:E34"/>
    <mergeCell ref="B30:E30"/>
    <mergeCell ref="B19:E19"/>
    <mergeCell ref="B20:E20"/>
    <mergeCell ref="B21:E21"/>
    <mergeCell ref="B22:E22"/>
    <mergeCell ref="B23:E23"/>
    <mergeCell ref="B14:E14"/>
    <mergeCell ref="B15:E15"/>
    <mergeCell ref="B17:E17"/>
    <mergeCell ref="B18:E18"/>
    <mergeCell ref="B8:E8"/>
    <mergeCell ref="B9:E9"/>
    <mergeCell ref="B11:E11"/>
    <mergeCell ref="B12:E12"/>
    <mergeCell ref="B13:E13"/>
    <mergeCell ref="B2:F3"/>
    <mergeCell ref="B4:E4"/>
    <mergeCell ref="B5:E5"/>
    <mergeCell ref="B6:E6"/>
    <mergeCell ref="B7:E7"/>
  </mergeCell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459130"/>
  </sheetPr>
  <dimension ref="A1:Y989"/>
  <sheetViews>
    <sheetView showGridLines="0" topLeftCell="A4" workbookViewId="0">
      <selection activeCell="F7" sqref="F7:O22"/>
    </sheetView>
  </sheetViews>
  <sheetFormatPr baseColWidth="10" defaultColWidth="11.1640625" defaultRowHeight="16" customHeight="1" x14ac:dyDescent="0.2"/>
  <cols>
    <col min="1" max="1" width="5.83203125" style="18" customWidth="1"/>
    <col min="2" max="16" width="12.6640625" style="18" customWidth="1"/>
    <col min="17" max="17" width="14.83203125" style="18" customWidth="1"/>
    <col min="18" max="18" width="15.6640625" style="18" customWidth="1"/>
    <col min="19" max="19" width="15.33203125" style="18" customWidth="1"/>
    <col min="20" max="25" width="12.6640625" style="18" customWidth="1"/>
    <col min="26" max="16384" width="11.1640625" style="18"/>
  </cols>
  <sheetData>
    <row r="1" spans="1:25" ht="16" customHeight="1" x14ac:dyDescent="0.2">
      <c r="A1" s="20"/>
    </row>
    <row r="2" spans="1:25" ht="16" customHeight="1" x14ac:dyDescent="0.2">
      <c r="A2" s="20"/>
      <c r="B2" s="443" t="s">
        <v>121</v>
      </c>
      <c r="C2" s="444"/>
      <c r="D2" s="444"/>
      <c r="E2" s="444"/>
      <c r="F2" s="444"/>
      <c r="P2" s="445"/>
      <c r="Q2" s="429"/>
      <c r="R2" s="429"/>
      <c r="S2" s="429"/>
    </row>
    <row r="3" spans="1:25" ht="16" customHeight="1" x14ac:dyDescent="0.2">
      <c r="A3" s="20"/>
      <c r="B3" s="444"/>
      <c r="C3" s="444"/>
      <c r="D3" s="444"/>
      <c r="E3" s="444"/>
      <c r="F3" s="444"/>
    </row>
    <row r="4" spans="1:25" ht="16" customHeight="1" x14ac:dyDescent="0.2">
      <c r="A4" s="20"/>
      <c r="B4" s="430" t="s">
        <v>103</v>
      </c>
      <c r="C4" s="446"/>
      <c r="D4" s="446"/>
      <c r="E4" s="447"/>
      <c r="F4" s="209">
        <f t="shared" ref="F4:J4" ca="1" si="0">G4-1</f>
        <v>2018</v>
      </c>
      <c r="G4" s="209">
        <f t="shared" ca="1" si="0"/>
        <v>2019</v>
      </c>
      <c r="H4" s="209">
        <f t="shared" ca="1" si="0"/>
        <v>2020</v>
      </c>
      <c r="I4" s="209">
        <f t="shared" ca="1" si="0"/>
        <v>2021</v>
      </c>
      <c r="J4" s="210">
        <f t="shared" ca="1" si="0"/>
        <v>2022</v>
      </c>
      <c r="K4" s="211">
        <f ca="1">YEAR(Cover!H14)</f>
        <v>2023</v>
      </c>
      <c r="L4" s="211">
        <f t="shared" ref="L4:O4" ca="1" si="1">K4+1</f>
        <v>2024</v>
      </c>
      <c r="M4" s="211">
        <f t="shared" ca="1" si="1"/>
        <v>2025</v>
      </c>
      <c r="N4" s="211">
        <f t="shared" ca="1" si="1"/>
        <v>2026</v>
      </c>
      <c r="O4" s="212">
        <f t="shared" ca="1" si="1"/>
        <v>2027</v>
      </c>
    </row>
    <row r="5" spans="1:25" ht="16" customHeight="1" x14ac:dyDescent="0.2">
      <c r="A5" s="20"/>
      <c r="B5" s="433" t="s">
        <v>3</v>
      </c>
      <c r="C5" s="429"/>
      <c r="D5" s="429"/>
      <c r="E5" s="429"/>
      <c r="J5" s="76"/>
    </row>
    <row r="6" spans="1:25" ht="16" customHeight="1" x14ac:dyDescent="0.2">
      <c r="A6" s="20" t="s">
        <v>102</v>
      </c>
      <c r="B6" s="430" t="s">
        <v>34</v>
      </c>
      <c r="C6" s="431"/>
      <c r="D6" s="431"/>
      <c r="E6" s="432"/>
      <c r="F6" s="213"/>
      <c r="G6" s="213"/>
      <c r="H6" s="213"/>
      <c r="I6" s="213"/>
      <c r="J6" s="214"/>
      <c r="K6" s="213"/>
      <c r="L6" s="213"/>
      <c r="M6" s="213"/>
      <c r="N6" s="213"/>
      <c r="O6" s="215"/>
    </row>
    <row r="7" spans="1:25" ht="16" customHeight="1" x14ac:dyDescent="0.2">
      <c r="A7" s="20"/>
      <c r="B7" s="437" t="s">
        <v>122</v>
      </c>
      <c r="C7" s="429"/>
      <c r="D7" s="429"/>
      <c r="E7" s="429"/>
      <c r="F7" s="342">
        <f>'Balance Sheet'!C7</f>
        <v>3288</v>
      </c>
      <c r="G7" s="342">
        <f>'Balance Sheet'!D7</f>
        <v>3176</v>
      </c>
      <c r="H7" s="342">
        <f>'Balance Sheet'!E7</f>
        <v>6829</v>
      </c>
      <c r="I7" s="342">
        <f>'Balance Sheet'!F7</f>
        <v>7430</v>
      </c>
      <c r="J7" s="346">
        <f>'Balance Sheet'!G7</f>
        <v>4127</v>
      </c>
      <c r="K7" s="342">
        <f ca="1">J7+DE_CF!K34</f>
        <v>5346.5775919625521</v>
      </c>
      <c r="L7" s="342">
        <f ca="1">K7+DE_CF!L34</f>
        <v>8581.7905021000697</v>
      </c>
      <c r="M7" s="342">
        <f ca="1">L7+DE_CF!M34</f>
        <v>12978.98749461355</v>
      </c>
      <c r="N7" s="342">
        <f ca="1">M7+DE_CF!N34</f>
        <v>17310.054736552494</v>
      </c>
      <c r="O7" s="342">
        <f ca="1">N7+DE_CF!O34</f>
        <v>22892.473733461593</v>
      </c>
      <c r="P7" s="25"/>
    </row>
    <row r="8" spans="1:25" ht="16" customHeight="1" x14ac:dyDescent="0.2">
      <c r="A8" s="20"/>
      <c r="B8" s="437" t="s">
        <v>123</v>
      </c>
      <c r="C8" s="429"/>
      <c r="D8" s="429"/>
      <c r="E8" s="429"/>
      <c r="F8" s="342">
        <f>'Balance Sheet'!C9</f>
        <v>5195</v>
      </c>
      <c r="G8" s="342">
        <f>'Balance Sheet'!D9</f>
        <v>5385</v>
      </c>
      <c r="H8" s="342">
        <f>'Balance Sheet'!E9</f>
        <v>4333</v>
      </c>
      <c r="I8" s="342">
        <f>'Balance Sheet'!F9</f>
        <v>4291</v>
      </c>
      <c r="J8" s="346">
        <f>'Balance Sheet'!G9</f>
        <v>6457</v>
      </c>
      <c r="K8" s="342">
        <f ca="1">NWC!K7</f>
        <v>6790.0636180313422</v>
      </c>
      <c r="L8" s="342">
        <f ca="1">NWC!L7</f>
        <v>6692.9463747008867</v>
      </c>
      <c r="M8" s="342">
        <f ca="1">NWC!M7</f>
        <v>6589.0350357497318</v>
      </c>
      <c r="N8" s="342">
        <f ca="1">NWC!N7</f>
        <v>7198.8615927667024</v>
      </c>
      <c r="O8" s="342">
        <f ca="1">NWC!O7</f>
        <v>7921.769111608025</v>
      </c>
      <c r="P8" s="25"/>
    </row>
    <row r="9" spans="1:25" ht="16" customHeight="1" x14ac:dyDescent="0.2">
      <c r="A9" s="20"/>
      <c r="B9" s="437" t="s">
        <v>124</v>
      </c>
      <c r="C9" s="429"/>
      <c r="D9" s="429"/>
      <c r="E9" s="429"/>
      <c r="F9" s="342">
        <f>'Balance Sheet'!C10</f>
        <v>1736</v>
      </c>
      <c r="G9" s="342">
        <f>'Balance Sheet'!D10</f>
        <v>1487</v>
      </c>
      <c r="H9" s="342">
        <f>'Balance Sheet'!E10</f>
        <v>1220</v>
      </c>
      <c r="I9" s="342">
        <f>'Balance Sheet'!F10</f>
        <v>1765</v>
      </c>
      <c r="J9" s="346">
        <f>'Balance Sheet'!G10</f>
        <v>2492</v>
      </c>
      <c r="K9" s="342">
        <f ca="1">NWC!K8</f>
        <v>2878.2346357704087</v>
      </c>
      <c r="L9" s="342">
        <f ca="1">NWC!L8</f>
        <v>2837.0676851777866</v>
      </c>
      <c r="M9" s="342">
        <f ca="1">NWC!M8</f>
        <v>2793.0207908270072</v>
      </c>
      <c r="N9" s="342">
        <f ca="1">NWC!N8</f>
        <v>3051.5196822891999</v>
      </c>
      <c r="O9" s="342">
        <f ca="1">NWC!O8</f>
        <v>3357.9523722072367</v>
      </c>
      <c r="P9" s="25"/>
    </row>
    <row r="10" spans="1:25" ht="16" customHeight="1" x14ac:dyDescent="0.2">
      <c r="A10" s="20"/>
      <c r="B10" s="437" t="s">
        <v>39</v>
      </c>
      <c r="C10" s="429"/>
      <c r="D10" s="429"/>
      <c r="E10" s="429"/>
      <c r="F10" s="342">
        <f>'Balance Sheet'!C13</f>
        <v>6149</v>
      </c>
      <c r="G10" s="342">
        <f>'Balance Sheet'!D13</f>
        <v>5975</v>
      </c>
      <c r="H10" s="342">
        <f>'Balance Sheet'!E13</f>
        <v>4999</v>
      </c>
      <c r="I10" s="342">
        <f>'Balance Sheet'!F13</f>
        <v>6781</v>
      </c>
      <c r="J10" s="346">
        <f>'Balance Sheet'!G13</f>
        <v>8495</v>
      </c>
      <c r="K10" s="342">
        <f ca="1">NWC!K9</f>
        <v>9594.1050729191265</v>
      </c>
      <c r="L10" s="342">
        <f ca="1">NWC!L9</f>
        <v>9716.185386013507</v>
      </c>
      <c r="M10" s="342">
        <f ca="1">NWC!M9</f>
        <v>9629.1561296315413</v>
      </c>
      <c r="N10" s="342">
        <f ca="1">NWC!N9</f>
        <v>10450.625163824008</v>
      </c>
      <c r="O10" s="342">
        <f ca="1">NWC!O9</f>
        <v>11423.345968907672</v>
      </c>
      <c r="P10" s="25"/>
    </row>
    <row r="11" spans="1:25" ht="16" customHeight="1" x14ac:dyDescent="0.2">
      <c r="A11" s="20"/>
      <c r="B11" s="437" t="s">
        <v>125</v>
      </c>
      <c r="C11" s="429"/>
      <c r="D11" s="429"/>
      <c r="E11" s="429"/>
      <c r="F11" s="342">
        <f>'Balance Sheet'!C14</f>
        <v>0</v>
      </c>
      <c r="G11" s="342">
        <f>'Balance Sheet'!D14</f>
        <v>0</v>
      </c>
      <c r="H11" s="342">
        <f>'Balance Sheet'!E14</f>
        <v>0</v>
      </c>
      <c r="I11" s="342">
        <f>'Balance Sheet'!F14</f>
        <v>193</v>
      </c>
      <c r="J11" s="346">
        <f>'Balance Sheet'!G14</f>
        <v>185</v>
      </c>
      <c r="K11" s="342">
        <f ca="1">NWC!K10</f>
        <v>213.67311702147896</v>
      </c>
      <c r="L11" s="342">
        <f ca="1">NWC!L10</f>
        <v>210.61698304891274</v>
      </c>
      <c r="M11" s="342">
        <f ca="1">NWC!M10</f>
        <v>207.34704907824894</v>
      </c>
      <c r="N11" s="342">
        <f ca="1">NWC!N10</f>
        <v>226.53737609289806</v>
      </c>
      <c r="O11" s="342">
        <f ca="1">NWC!O10</f>
        <v>249.28619135567368</v>
      </c>
      <c r="P11" s="25"/>
    </row>
    <row r="12" spans="1:25" ht="16" customHeight="1" x14ac:dyDescent="0.2">
      <c r="A12" s="20"/>
      <c r="B12" s="437" t="s">
        <v>126</v>
      </c>
      <c r="C12" s="429"/>
      <c r="D12" s="429"/>
      <c r="E12" s="429"/>
      <c r="F12" s="342">
        <f>SUM('Balance Sheet'!C15:C18)</f>
        <v>32292</v>
      </c>
      <c r="G12" s="342">
        <f>SUM('Balance Sheet'!D15:D18)</f>
        <v>34830</v>
      </c>
      <c r="H12" s="342">
        <f>SUM('Balance Sheet'!E15:E18)</f>
        <v>36031</v>
      </c>
      <c r="I12" s="342">
        <f>SUM('Balance Sheet'!F15:F18)</f>
        <v>40073</v>
      </c>
      <c r="J12" s="346">
        <f>SUM('Balance Sheet'!G15:G18)</f>
        <v>44444</v>
      </c>
      <c r="K12" s="342">
        <f ca="1">NWC!K11</f>
        <v>51332.367637311414</v>
      </c>
      <c r="L12" s="342">
        <f ca="1">NWC!L11</f>
        <v>50598.168619599339</v>
      </c>
      <c r="M12" s="342">
        <f ca="1">NWC!M11</f>
        <v>49812.606752614578</v>
      </c>
      <c r="N12" s="342">
        <f ca="1">NWC!N11</f>
        <v>54422.84942201493</v>
      </c>
      <c r="O12" s="342">
        <f ca="1">NWC!O11</f>
        <v>59887.975614116549</v>
      </c>
      <c r="P12" s="25"/>
    </row>
    <row r="13" spans="1:25" ht="16" customHeight="1" x14ac:dyDescent="0.2">
      <c r="A13" s="20"/>
      <c r="B13" s="434" t="s">
        <v>127</v>
      </c>
      <c r="C13" s="435"/>
      <c r="D13" s="435"/>
      <c r="E13" s="436"/>
      <c r="F13" s="403">
        <f t="shared" ref="F13:O13" si="2">SUM(F7:F12)</f>
        <v>48660</v>
      </c>
      <c r="G13" s="403">
        <f t="shared" si="2"/>
        <v>50853</v>
      </c>
      <c r="H13" s="403">
        <f t="shared" si="2"/>
        <v>53412</v>
      </c>
      <c r="I13" s="403">
        <f t="shared" si="2"/>
        <v>60533</v>
      </c>
      <c r="J13" s="404">
        <f t="shared" si="2"/>
        <v>66200</v>
      </c>
      <c r="K13" s="406">
        <f t="shared" ca="1" si="2"/>
        <v>76155.021673016323</v>
      </c>
      <c r="L13" s="406">
        <f t="shared" ca="1" si="2"/>
        <v>78636.775550640508</v>
      </c>
      <c r="M13" s="406">
        <f t="shared" ca="1" si="2"/>
        <v>82010.153252514661</v>
      </c>
      <c r="N13" s="406">
        <f t="shared" ca="1" si="2"/>
        <v>92660.447973540227</v>
      </c>
      <c r="O13" s="406">
        <f t="shared" ca="1" si="2"/>
        <v>105732.80299165675</v>
      </c>
      <c r="P13" s="25"/>
    </row>
    <row r="14" spans="1:25" ht="16" customHeight="1" x14ac:dyDescent="0.2">
      <c r="A14" s="59"/>
      <c r="B14" s="60"/>
      <c r="C14" s="60"/>
      <c r="D14" s="60"/>
      <c r="E14" s="60"/>
      <c r="F14" s="412"/>
      <c r="G14" s="412"/>
      <c r="H14" s="412"/>
      <c r="I14" s="412"/>
      <c r="J14" s="413"/>
      <c r="K14" s="414"/>
      <c r="L14" s="414"/>
      <c r="M14" s="414"/>
      <c r="N14" s="414"/>
      <c r="O14" s="414"/>
      <c r="P14" s="62"/>
      <c r="Q14" s="61"/>
      <c r="R14" s="61"/>
      <c r="S14" s="61"/>
      <c r="T14" s="61"/>
      <c r="U14" s="61"/>
      <c r="V14" s="61"/>
      <c r="W14" s="61"/>
      <c r="X14" s="61"/>
      <c r="Y14" s="61"/>
    </row>
    <row r="15" spans="1:25" ht="16" customHeight="1" x14ac:dyDescent="0.2">
      <c r="A15" s="20"/>
      <c r="B15" s="448" t="s">
        <v>128</v>
      </c>
      <c r="C15" s="435"/>
      <c r="D15" s="435"/>
      <c r="E15" s="436"/>
      <c r="F15" s="415">
        <f>'Balance Sheet'!C23</f>
        <v>5821</v>
      </c>
      <c r="G15" s="415">
        <f>'Balance Sheet'!D23</f>
        <v>5929</v>
      </c>
      <c r="H15" s="415">
        <f>'Balance Sheet'!E23</f>
        <v>6102</v>
      </c>
      <c r="I15" s="415">
        <f>'Balance Sheet'!F23</f>
        <v>6111</v>
      </c>
      <c r="J15" s="416">
        <f>'Balance Sheet'!G23</f>
        <v>6355</v>
      </c>
      <c r="K15" s="342">
        <f ca="1">PPE!I10</f>
        <v>8737.1470916409889</v>
      </c>
      <c r="L15" s="415">
        <f ca="1">PPE!J10</f>
        <v>11085.222697098332</v>
      </c>
      <c r="M15" s="415">
        <f ca="1">PPE!K10</f>
        <v>13396.843254739379</v>
      </c>
      <c r="N15" s="415">
        <f ca="1">PPE!L10</f>
        <v>15922.408281964736</v>
      </c>
      <c r="O15" s="415">
        <f ca="1">PPE!M10</f>
        <v>18701.58979062632</v>
      </c>
      <c r="P15" s="25"/>
    </row>
    <row r="16" spans="1:25" ht="16" customHeight="1" x14ac:dyDescent="0.2">
      <c r="A16" s="20"/>
      <c r="B16" s="437" t="s">
        <v>129</v>
      </c>
      <c r="C16" s="429"/>
      <c r="D16" s="429"/>
      <c r="E16" s="429"/>
      <c r="F16" s="342">
        <f>'Balance Sheet'!C25</f>
        <v>192</v>
      </c>
      <c r="G16" s="342">
        <f>'Balance Sheet'!D25</f>
        <v>199</v>
      </c>
      <c r="H16" s="342">
        <f>'Balance Sheet'!E25</f>
        <v>174</v>
      </c>
      <c r="I16" s="342">
        <f>'Balance Sheet'!F25</f>
        <v>175</v>
      </c>
      <c r="J16" s="346">
        <f>'Balance Sheet'!G25</f>
        <v>117</v>
      </c>
      <c r="K16" s="106">
        <f t="shared" ref="K16:O16" si="3">J16</f>
        <v>117</v>
      </c>
      <c r="L16" s="106">
        <f t="shared" si="3"/>
        <v>117</v>
      </c>
      <c r="M16" s="106">
        <f t="shared" si="3"/>
        <v>117</v>
      </c>
      <c r="N16" s="106">
        <f t="shared" si="3"/>
        <v>117</v>
      </c>
      <c r="O16" s="106">
        <f t="shared" si="3"/>
        <v>117</v>
      </c>
      <c r="P16" s="25"/>
    </row>
    <row r="17" spans="1:16" ht="16" customHeight="1" x14ac:dyDescent="0.2">
      <c r="A17" s="20"/>
      <c r="B17" s="437" t="s">
        <v>46</v>
      </c>
      <c r="C17" s="429"/>
      <c r="D17" s="429"/>
      <c r="E17" s="429"/>
      <c r="F17" s="342">
        <f>'Balance Sheet'!C26</f>
        <v>3101</v>
      </c>
      <c r="G17" s="342">
        <f>'Balance Sheet'!D26</f>
        <v>2917</v>
      </c>
      <c r="H17" s="342">
        <f>'Balance Sheet'!E26</f>
        <v>3081</v>
      </c>
      <c r="I17" s="342">
        <f>'Balance Sheet'!F26</f>
        <v>3291</v>
      </c>
      <c r="J17" s="346">
        <f>'Balance Sheet'!G26</f>
        <v>3687</v>
      </c>
      <c r="K17" s="106">
        <f t="shared" ref="K17:O17" si="4">J17</f>
        <v>3687</v>
      </c>
      <c r="L17" s="106">
        <f t="shared" si="4"/>
        <v>3687</v>
      </c>
      <c r="M17" s="106">
        <f t="shared" si="4"/>
        <v>3687</v>
      </c>
      <c r="N17" s="106">
        <f t="shared" si="4"/>
        <v>3687</v>
      </c>
      <c r="O17" s="106">
        <f t="shared" si="4"/>
        <v>3687</v>
      </c>
      <c r="P17" s="25"/>
    </row>
    <row r="18" spans="1:16" ht="16" customHeight="1" x14ac:dyDescent="0.2">
      <c r="A18" s="20"/>
      <c r="B18" s="437" t="s">
        <v>130</v>
      </c>
      <c r="C18" s="429"/>
      <c r="D18" s="429"/>
      <c r="E18" s="429"/>
      <c r="F18" s="342">
        <f>'Balance Sheet'!C27</f>
        <v>1859</v>
      </c>
      <c r="G18" s="342">
        <f>'Balance Sheet'!D27</f>
        <v>1380</v>
      </c>
      <c r="H18" s="342">
        <f>'Balance Sheet'!E27</f>
        <v>1596</v>
      </c>
      <c r="I18" s="342">
        <f>'Balance Sheet'!F27</f>
        <v>1557</v>
      </c>
      <c r="J18" s="346">
        <f>'Balance Sheet'!G27</f>
        <v>1590</v>
      </c>
      <c r="K18" s="106">
        <f t="shared" ref="K18:O18" si="5">J18</f>
        <v>1590</v>
      </c>
      <c r="L18" s="106">
        <f t="shared" si="5"/>
        <v>1590</v>
      </c>
      <c r="M18" s="106">
        <f t="shared" si="5"/>
        <v>1590</v>
      </c>
      <c r="N18" s="106">
        <f t="shared" si="5"/>
        <v>1590</v>
      </c>
      <c r="O18" s="106">
        <f t="shared" si="5"/>
        <v>1590</v>
      </c>
      <c r="P18" s="25"/>
    </row>
    <row r="19" spans="1:16" ht="16" customHeight="1" x14ac:dyDescent="0.2">
      <c r="A19" s="20"/>
      <c r="B19" s="437" t="s">
        <v>131</v>
      </c>
      <c r="C19" s="429"/>
      <c r="D19" s="429"/>
      <c r="E19" s="429"/>
      <c r="F19" s="342">
        <f>'Balance Sheet'!C29</f>
        <v>808</v>
      </c>
      <c r="G19" s="342">
        <f>'Balance Sheet'!D29</f>
        <v>1466</v>
      </c>
      <c r="H19" s="342">
        <f>'Balance Sheet'!E29</f>
        <v>1499</v>
      </c>
      <c r="I19" s="342">
        <f>'Balance Sheet'!F29</f>
        <v>1037</v>
      </c>
      <c r="J19" s="346">
        <f>'Balance Sheet'!G29</f>
        <v>824</v>
      </c>
      <c r="K19" s="106">
        <f t="shared" ref="K19:O19" si="6">J19</f>
        <v>824</v>
      </c>
      <c r="L19" s="106">
        <f t="shared" si="6"/>
        <v>824</v>
      </c>
      <c r="M19" s="106">
        <f t="shared" si="6"/>
        <v>824</v>
      </c>
      <c r="N19" s="106">
        <f t="shared" si="6"/>
        <v>824</v>
      </c>
      <c r="O19" s="106">
        <f t="shared" si="6"/>
        <v>824</v>
      </c>
      <c r="P19" s="25"/>
    </row>
    <row r="20" spans="1:16" ht="16" customHeight="1" x14ac:dyDescent="0.2">
      <c r="A20" s="20"/>
      <c r="B20" s="437" t="s">
        <v>132</v>
      </c>
      <c r="C20" s="429"/>
      <c r="D20" s="429"/>
      <c r="E20" s="429"/>
      <c r="F20" s="342">
        <f>'Balance Sheet'!C30</f>
        <v>0</v>
      </c>
      <c r="G20" s="342">
        <f>'Balance Sheet'!D30</f>
        <v>0</v>
      </c>
      <c r="H20" s="342">
        <f>'Balance Sheet'!E30</f>
        <v>0</v>
      </c>
      <c r="I20" s="342">
        <f>'Balance Sheet'!F30</f>
        <v>281</v>
      </c>
      <c r="J20" s="346">
        <f>'Balance Sheet'!G30</f>
        <v>383</v>
      </c>
      <c r="K20" s="106">
        <f t="shared" ref="K20:O20" si="7">J20</f>
        <v>383</v>
      </c>
      <c r="L20" s="106">
        <f t="shared" si="7"/>
        <v>383</v>
      </c>
      <c r="M20" s="106">
        <f t="shared" si="7"/>
        <v>383</v>
      </c>
      <c r="N20" s="106">
        <f t="shared" si="7"/>
        <v>383</v>
      </c>
      <c r="O20" s="106">
        <f t="shared" si="7"/>
        <v>383</v>
      </c>
      <c r="P20" s="25"/>
    </row>
    <row r="21" spans="1:16" ht="16" customHeight="1" x14ac:dyDescent="0.2">
      <c r="A21" s="20"/>
      <c r="B21" s="437" t="s">
        <v>133</v>
      </c>
      <c r="C21" s="429"/>
      <c r="D21" s="429"/>
      <c r="E21" s="429"/>
      <c r="F21" s="342">
        <f>SUM('Balance Sheet'!C28,'Balance Sheet'!C31)</f>
        <v>9667</v>
      </c>
      <c r="G21" s="342">
        <f>SUM('Balance Sheet'!D28,'Balance Sheet'!D31)</f>
        <v>10267</v>
      </c>
      <c r="H21" s="342">
        <f>SUM('Balance Sheet'!E28,'Balance Sheet'!E31)</f>
        <v>9227</v>
      </c>
      <c r="I21" s="342">
        <f>SUM('Balance Sheet'!F28,'Balance Sheet'!F31)</f>
        <v>11129</v>
      </c>
      <c r="J21" s="346">
        <f>SUM('Balance Sheet'!G28,'Balance Sheet'!G31)</f>
        <v>10874</v>
      </c>
      <c r="K21" s="106">
        <f t="shared" ref="K21:O21" si="8">J21</f>
        <v>10874</v>
      </c>
      <c r="L21" s="106">
        <f t="shared" si="8"/>
        <v>10874</v>
      </c>
      <c r="M21" s="106">
        <f t="shared" si="8"/>
        <v>10874</v>
      </c>
      <c r="N21" s="106">
        <f t="shared" si="8"/>
        <v>10874</v>
      </c>
      <c r="O21" s="106">
        <f t="shared" si="8"/>
        <v>10874</v>
      </c>
      <c r="P21" s="25"/>
    </row>
    <row r="22" spans="1:16" ht="16" customHeight="1" x14ac:dyDescent="0.2">
      <c r="A22" s="20"/>
      <c r="B22" s="434" t="s">
        <v>48</v>
      </c>
      <c r="C22" s="435"/>
      <c r="D22" s="435"/>
      <c r="E22" s="436"/>
      <c r="F22" s="403">
        <f t="shared" ref="F22:O22" si="9">SUM(F13:F21)</f>
        <v>70108</v>
      </c>
      <c r="G22" s="403">
        <f t="shared" si="9"/>
        <v>73011</v>
      </c>
      <c r="H22" s="403">
        <f t="shared" si="9"/>
        <v>75091</v>
      </c>
      <c r="I22" s="403">
        <f t="shared" si="9"/>
        <v>84114</v>
      </c>
      <c r="J22" s="404">
        <f t="shared" si="9"/>
        <v>90030</v>
      </c>
      <c r="K22" s="406">
        <f t="shared" ca="1" si="9"/>
        <v>102367.16876465731</v>
      </c>
      <c r="L22" s="406">
        <f t="shared" ca="1" si="9"/>
        <v>107196.99824773884</v>
      </c>
      <c r="M22" s="406">
        <f t="shared" ca="1" si="9"/>
        <v>112881.99650725404</v>
      </c>
      <c r="N22" s="406">
        <f t="shared" ca="1" si="9"/>
        <v>126057.85625550496</v>
      </c>
      <c r="O22" s="406">
        <f t="shared" ca="1" si="9"/>
        <v>141909.39278228307</v>
      </c>
      <c r="P22" s="25"/>
    </row>
    <row r="23" spans="1:16" s="74" customFormat="1" ht="16" customHeight="1" x14ac:dyDescent="0.2">
      <c r="A23" s="69"/>
      <c r="B23" s="70"/>
      <c r="C23" s="71"/>
      <c r="D23" s="71"/>
      <c r="E23" s="71"/>
      <c r="F23" s="72"/>
      <c r="G23" s="72"/>
      <c r="H23" s="72"/>
      <c r="I23" s="72"/>
      <c r="J23" s="77"/>
      <c r="K23" s="73"/>
      <c r="L23" s="73"/>
      <c r="M23" s="73"/>
      <c r="N23" s="73"/>
      <c r="O23" s="73"/>
      <c r="P23" s="75"/>
    </row>
    <row r="24" spans="1:16" ht="16" customHeight="1" x14ac:dyDescent="0.2">
      <c r="A24" s="20" t="s">
        <v>102</v>
      </c>
      <c r="B24" s="430" t="s">
        <v>134</v>
      </c>
      <c r="C24" s="431"/>
      <c r="D24" s="431"/>
      <c r="E24" s="432"/>
      <c r="F24" s="213"/>
      <c r="G24" s="213"/>
      <c r="H24" s="213"/>
      <c r="I24" s="213"/>
      <c r="J24" s="216"/>
      <c r="K24" s="213"/>
      <c r="L24" s="213"/>
      <c r="M24" s="213"/>
      <c r="N24" s="213"/>
      <c r="O24" s="215"/>
      <c r="P24" s="25"/>
    </row>
    <row r="25" spans="1:16" ht="16" customHeight="1" x14ac:dyDescent="0.2">
      <c r="A25" s="20"/>
      <c r="B25" s="437" t="s">
        <v>135</v>
      </c>
      <c r="C25" s="429"/>
      <c r="D25" s="429"/>
      <c r="E25" s="429"/>
      <c r="F25" s="342">
        <f>'Balance Sheet'!C35</f>
        <v>9712</v>
      </c>
      <c r="G25" s="342">
        <f>'Balance Sheet'!D35</f>
        <v>7885</v>
      </c>
      <c r="H25" s="342">
        <f>'Balance Sheet'!E35</f>
        <v>7993</v>
      </c>
      <c r="I25" s="342">
        <f>'Balance Sheet'!F35</f>
        <v>3475</v>
      </c>
      <c r="J25" s="346">
        <f>'Balance Sheet'!G35</f>
        <v>4119</v>
      </c>
      <c r="K25" s="342">
        <f ca="1">NWC!K13</f>
        <v>4660.5523806635265</v>
      </c>
      <c r="L25" s="342">
        <f ca="1">NWC!L13</f>
        <v>4618.0809954514507</v>
      </c>
      <c r="M25" s="342">
        <f ca="1">NWC!M13</f>
        <v>4555.3533794629684</v>
      </c>
      <c r="N25" s="342">
        <f ca="1">NWC!N13</f>
        <v>5038.0365996215387</v>
      </c>
      <c r="O25" s="342">
        <f ca="1">NWC!O13</f>
        <v>5514.6466765378827</v>
      </c>
      <c r="P25" s="25"/>
    </row>
    <row r="26" spans="1:16" ht="16" customHeight="1" x14ac:dyDescent="0.2">
      <c r="A26" s="20"/>
      <c r="B26" s="437" t="s">
        <v>136</v>
      </c>
      <c r="C26" s="429"/>
      <c r="D26" s="429"/>
      <c r="E26" s="429"/>
      <c r="F26" s="342">
        <f>'Balance Sheet'!C36</f>
        <v>0</v>
      </c>
      <c r="G26" s="342">
        <f>'Balance Sheet'!D36</f>
        <v>590</v>
      </c>
      <c r="H26" s="342">
        <f>'Balance Sheet'!E36</f>
        <v>609</v>
      </c>
      <c r="I26" s="342">
        <f>'Balance Sheet'!F36</f>
        <v>4593</v>
      </c>
      <c r="J26" s="346">
        <f>'Balance Sheet'!G36</f>
        <v>5460</v>
      </c>
      <c r="K26" s="342">
        <f ca="1">NWC!K14</f>
        <v>6306.2444266879747</v>
      </c>
      <c r="L26" s="342">
        <f ca="1">NWC!L14</f>
        <v>6216.0471753895335</v>
      </c>
      <c r="M26" s="342">
        <f ca="1">NWC!M14</f>
        <v>6119.5399349580503</v>
      </c>
      <c r="N26" s="342">
        <f ca="1">NWC!N14</f>
        <v>6685.9139106336406</v>
      </c>
      <c r="O26" s="342">
        <f ca="1">NWC!O14</f>
        <v>7357.3113773079913</v>
      </c>
      <c r="P26" s="25"/>
    </row>
    <row r="27" spans="1:16" ht="16" customHeight="1" x14ac:dyDescent="0.2">
      <c r="A27" s="20"/>
      <c r="B27" s="437" t="s">
        <v>137</v>
      </c>
      <c r="C27" s="429"/>
      <c r="D27" s="429"/>
      <c r="E27" s="429"/>
      <c r="F27" s="342">
        <f>'Balance Sheet'!C37</f>
        <v>539</v>
      </c>
      <c r="G27" s="342">
        <f>'Balance Sheet'!D37</f>
        <v>389</v>
      </c>
      <c r="H27" s="342">
        <f>'Balance Sheet'!E37</f>
        <v>218</v>
      </c>
      <c r="I27" s="342">
        <f>'Balance Sheet'!F37</f>
        <v>1496</v>
      </c>
      <c r="J27" s="346">
        <f>'Balance Sheet'!G37</f>
        <v>1019</v>
      </c>
      <c r="K27" s="342">
        <f ca="1">'Debt Schedule'!G17</f>
        <v>0</v>
      </c>
      <c r="L27" s="342">
        <f ca="1">'Debt Schedule'!H17</f>
        <v>0</v>
      </c>
      <c r="M27" s="342">
        <f ca="1">'Debt Schedule'!I17</f>
        <v>0</v>
      </c>
      <c r="N27" s="342">
        <f ca="1">'Debt Schedule'!J17</f>
        <v>0</v>
      </c>
      <c r="O27" s="342">
        <f ca="1">'Debt Schedule'!K17</f>
        <v>0</v>
      </c>
      <c r="P27" s="25"/>
    </row>
    <row r="28" spans="1:16" ht="16" customHeight="1" x14ac:dyDescent="0.2">
      <c r="A28" s="20"/>
      <c r="B28" s="437" t="s">
        <v>138</v>
      </c>
      <c r="C28" s="429"/>
      <c r="D28" s="429"/>
      <c r="E28" s="429"/>
      <c r="F28" s="342">
        <f>'Balance Sheet'!C38</f>
        <v>1320</v>
      </c>
      <c r="G28" s="342">
        <f>'Balance Sheet'!D38</f>
        <v>710</v>
      </c>
      <c r="H28" s="342">
        <f>'Balance Sheet'!E38</f>
        <v>168</v>
      </c>
      <c r="I28" s="342">
        <f>'Balance Sheet'!F38</f>
        <v>134</v>
      </c>
      <c r="J28" s="346">
        <f>'Balance Sheet'!G38</f>
        <v>1113</v>
      </c>
      <c r="K28" s="106">
        <f ca="1">'Debt Schedule'!G20</f>
        <v>1634.4815475331604</v>
      </c>
      <c r="L28" s="106">
        <f ca="1">'Debt Schedule'!H20</f>
        <v>1804.5026632820579</v>
      </c>
      <c r="M28" s="106">
        <f ca="1">'Debt Schedule'!I20</f>
        <v>2069.0817664074798</v>
      </c>
      <c r="N28" s="106">
        <f ca="1">'Debt Schedule'!J20</f>
        <v>2683.8356154939738</v>
      </c>
      <c r="O28" s="106">
        <f ca="1">'Debt Schedule'!K20</f>
        <v>3435.704385073911</v>
      </c>
      <c r="P28" s="25"/>
    </row>
    <row r="29" spans="1:16" ht="16" customHeight="1" x14ac:dyDescent="0.2">
      <c r="A29" s="20"/>
      <c r="B29" s="437" t="s">
        <v>139</v>
      </c>
      <c r="C29" s="429"/>
      <c r="D29" s="429"/>
      <c r="E29" s="429"/>
      <c r="F29" s="342">
        <f>'Balance Sheet'!C39</f>
        <v>0</v>
      </c>
      <c r="G29" s="342">
        <f>'Balance Sheet'!D39</f>
        <v>12</v>
      </c>
      <c r="H29" s="342">
        <f>'Balance Sheet'!E39</f>
        <v>21</v>
      </c>
      <c r="I29" s="342">
        <f>'Balance Sheet'!F39</f>
        <v>23</v>
      </c>
      <c r="J29" s="346">
        <f>'Balance Sheet'!G39</f>
        <v>116</v>
      </c>
      <c r="K29" s="106">
        <f t="shared" ref="K29:O29" si="10">J29</f>
        <v>116</v>
      </c>
      <c r="L29" s="106">
        <f t="shared" si="10"/>
        <v>116</v>
      </c>
      <c r="M29" s="106">
        <f t="shared" si="10"/>
        <v>116</v>
      </c>
      <c r="N29" s="106">
        <f t="shared" si="10"/>
        <v>116</v>
      </c>
      <c r="O29" s="106">
        <f t="shared" si="10"/>
        <v>116</v>
      </c>
      <c r="P29" s="25"/>
    </row>
    <row r="30" spans="1:16" ht="16" customHeight="1" x14ac:dyDescent="0.2">
      <c r="A30" s="20"/>
      <c r="B30" s="437" t="s">
        <v>140</v>
      </c>
      <c r="C30" s="429"/>
      <c r="D30" s="429"/>
      <c r="E30" s="429"/>
      <c r="F30" s="342">
        <f>'Balance Sheet'!C41</f>
        <v>0</v>
      </c>
      <c r="G30" s="342">
        <f>'Balance Sheet'!D41</f>
        <v>0</v>
      </c>
      <c r="H30" s="342">
        <f>'Balance Sheet'!E41</f>
        <v>0</v>
      </c>
      <c r="I30" s="342">
        <f>'Balance Sheet'!F41</f>
        <v>1075</v>
      </c>
      <c r="J30" s="346">
        <f>'Balance Sheet'!G41</f>
        <v>1265</v>
      </c>
      <c r="K30" s="342">
        <f ca="1">NWC!K15</f>
        <v>1461.062124498221</v>
      </c>
      <c r="L30" s="342">
        <f ca="1">NWC!L15</f>
        <v>1440.164775983106</v>
      </c>
      <c r="M30" s="342">
        <f ca="1">NWC!M15</f>
        <v>1417.8054977512697</v>
      </c>
      <c r="N30" s="342">
        <f ca="1">NWC!N15</f>
        <v>1549.0258419325191</v>
      </c>
      <c r="O30" s="342">
        <f ca="1">NWC!O15</f>
        <v>1704.5785517023091</v>
      </c>
      <c r="P30" s="25"/>
    </row>
    <row r="31" spans="1:16" ht="16" customHeight="1" x14ac:dyDescent="0.2">
      <c r="A31" s="20"/>
      <c r="B31" s="437" t="s">
        <v>141</v>
      </c>
      <c r="C31" s="429"/>
      <c r="D31" s="429"/>
      <c r="E31" s="429"/>
      <c r="F31" s="342">
        <f>'Balance Sheet'!C42</f>
        <v>0</v>
      </c>
      <c r="G31" s="342">
        <f>'Balance Sheet'!D42</f>
        <v>1010</v>
      </c>
      <c r="H31" s="342">
        <f>'Balance Sheet'!E42</f>
        <v>1090</v>
      </c>
      <c r="I31" s="342">
        <f>'Balance Sheet'!F42</f>
        <v>991</v>
      </c>
      <c r="J31" s="346">
        <f>'Balance Sheet'!G42</f>
        <v>956</v>
      </c>
      <c r="K31" s="342">
        <f ca="1">NWC!K16</f>
        <v>1104.1702695812642</v>
      </c>
      <c r="L31" s="342">
        <f ca="1">NWC!L16</f>
        <v>1088.3774907824895</v>
      </c>
      <c r="M31" s="342">
        <f ca="1">NWC!M16</f>
        <v>1071.4798860475998</v>
      </c>
      <c r="N31" s="342">
        <f ca="1">NWC!N16</f>
        <v>1170.6471975395166</v>
      </c>
      <c r="O31" s="342">
        <f ca="1">NWC!O16</f>
        <v>1288.2032374920218</v>
      </c>
      <c r="P31" s="25"/>
    </row>
    <row r="32" spans="1:16" ht="16" customHeight="1" x14ac:dyDescent="0.2">
      <c r="A32" s="20"/>
      <c r="B32" s="437" t="s">
        <v>142</v>
      </c>
      <c r="C32" s="429"/>
      <c r="D32" s="429"/>
      <c r="E32" s="429"/>
      <c r="F32" s="342">
        <f>SUM('Balance Sheet'!C40,'Balance Sheet'!C43)</f>
        <v>13559</v>
      </c>
      <c r="G32" s="342">
        <f>SUM('Balance Sheet'!D40,'Balance Sheet'!D43)</f>
        <v>14145</v>
      </c>
      <c r="H32" s="342">
        <f>SUM('Balance Sheet'!E40,'Balance Sheet'!E43)</f>
        <v>12972</v>
      </c>
      <c r="I32" s="342">
        <f>SUM('Balance Sheet'!F40,'Balance Sheet'!F43)</f>
        <v>15806</v>
      </c>
      <c r="J32" s="346">
        <f>SUM('Balance Sheet'!G40,'Balance Sheet'!G43)</f>
        <v>18870</v>
      </c>
      <c r="K32" s="342">
        <f ca="1">NWC!K17</f>
        <v>21794.657936190855</v>
      </c>
      <c r="L32" s="342">
        <f ca="1">NWC!L17</f>
        <v>21482.932270989098</v>
      </c>
      <c r="M32" s="342">
        <f ca="1">NWC!M17</f>
        <v>21149.399005981391</v>
      </c>
      <c r="N32" s="342">
        <f ca="1">NWC!N17</f>
        <v>23106.812361475604</v>
      </c>
      <c r="O32" s="342">
        <f ca="1">NWC!O17</f>
        <v>25427.191518278716</v>
      </c>
      <c r="P32" s="25"/>
    </row>
    <row r="33" spans="1:25" ht="16" customHeight="1" x14ac:dyDescent="0.2">
      <c r="A33" s="22"/>
      <c r="B33" s="434" t="s">
        <v>143</v>
      </c>
      <c r="C33" s="435"/>
      <c r="D33" s="435"/>
      <c r="E33" s="436"/>
      <c r="F33" s="406">
        <f t="shared" ref="F33:O33" si="11">SUM(F25:F32)</f>
        <v>25130</v>
      </c>
      <c r="G33" s="406">
        <f t="shared" si="11"/>
        <v>24741</v>
      </c>
      <c r="H33" s="406">
        <f t="shared" si="11"/>
        <v>23071</v>
      </c>
      <c r="I33" s="406">
        <f t="shared" si="11"/>
        <v>27593</v>
      </c>
      <c r="J33" s="407">
        <f t="shared" si="11"/>
        <v>32918</v>
      </c>
      <c r="K33" s="406">
        <f t="shared" ca="1" si="11"/>
        <v>37077.168685155004</v>
      </c>
      <c r="L33" s="406">
        <f t="shared" ca="1" si="11"/>
        <v>36766.10537187774</v>
      </c>
      <c r="M33" s="406">
        <f t="shared" ca="1" si="11"/>
        <v>36498.659470608764</v>
      </c>
      <c r="N33" s="406">
        <f t="shared" ca="1" si="11"/>
        <v>40350.271526696793</v>
      </c>
      <c r="O33" s="406">
        <f t="shared" ca="1" si="11"/>
        <v>44843.635746392829</v>
      </c>
      <c r="P33" s="6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16" customHeight="1" x14ac:dyDescent="0.2">
      <c r="F34" s="106"/>
      <c r="G34" s="106"/>
      <c r="H34" s="106"/>
      <c r="I34" s="106"/>
      <c r="J34" s="105"/>
      <c r="K34" s="106"/>
      <c r="L34" s="106"/>
      <c r="M34" s="106"/>
      <c r="N34" s="106"/>
      <c r="O34" s="106"/>
    </row>
    <row r="35" spans="1:25" ht="16" customHeight="1" x14ac:dyDescent="0.2">
      <c r="A35" s="20"/>
      <c r="B35" s="437" t="s">
        <v>487</v>
      </c>
      <c r="C35" s="429"/>
      <c r="D35" s="429"/>
      <c r="E35" s="429"/>
      <c r="F35" s="342">
        <f>'Balance Sheet'!C46</f>
        <v>4714</v>
      </c>
      <c r="G35" s="342">
        <f>'Balance Sheet'!D46</f>
        <v>5415</v>
      </c>
      <c r="H35" s="342">
        <f>'Balance Sheet'!E46</f>
        <v>10085</v>
      </c>
      <c r="I35" s="342">
        <f>'Balance Sheet'!F46</f>
        <v>8877</v>
      </c>
      <c r="J35" s="346">
        <f>'Balance Sheet'!G46</f>
        <v>7887</v>
      </c>
      <c r="K35" s="342">
        <f ca="1">'Debt Schedule'!G21</f>
        <v>11582.350373220161</v>
      </c>
      <c r="L35" s="342">
        <f ca="1">'Debt Schedule'!H21</f>
        <v>12787.16307754321</v>
      </c>
      <c r="M35" s="342">
        <f ca="1">'Debt Schedule'!I21</f>
        <v>14662.037638504758</v>
      </c>
      <c r="N35" s="342">
        <f ca="1">'Debt Schedule'!J21</f>
        <v>19018.339172867003</v>
      </c>
      <c r="O35" s="342">
        <f ca="1">'Debt Schedule'!K21</f>
        <v>24346.271774553406</v>
      </c>
      <c r="P35" s="25"/>
    </row>
    <row r="36" spans="1:25" ht="16" customHeight="1" x14ac:dyDescent="0.2">
      <c r="A36" s="20"/>
      <c r="B36" s="437" t="s">
        <v>144</v>
      </c>
      <c r="C36" s="429"/>
      <c r="D36" s="429"/>
      <c r="E36" s="429"/>
      <c r="F36" s="342">
        <f>'Balance Sheet'!C47</f>
        <v>0</v>
      </c>
      <c r="G36" s="342">
        <f>'Balance Sheet'!D47</f>
        <v>20</v>
      </c>
      <c r="H36" s="342">
        <f>'Balance Sheet'!E47</f>
        <v>344</v>
      </c>
      <c r="I36" s="342">
        <f>'Balance Sheet'!F47</f>
        <v>317</v>
      </c>
      <c r="J36" s="346">
        <f>'Balance Sheet'!G47</f>
        <v>237</v>
      </c>
      <c r="K36" s="106">
        <f t="shared" ref="K36:O36" si="12">J36</f>
        <v>237</v>
      </c>
      <c r="L36" s="106">
        <f t="shared" si="12"/>
        <v>237</v>
      </c>
      <c r="M36" s="106">
        <f t="shared" si="12"/>
        <v>237</v>
      </c>
      <c r="N36" s="106">
        <f t="shared" si="12"/>
        <v>237</v>
      </c>
      <c r="O36" s="106">
        <f t="shared" si="12"/>
        <v>237</v>
      </c>
      <c r="P36" s="25"/>
    </row>
    <row r="37" spans="1:25" ht="16" customHeight="1" x14ac:dyDescent="0.2">
      <c r="A37" s="20"/>
      <c r="B37" s="437" t="s">
        <v>145</v>
      </c>
      <c r="C37" s="429"/>
      <c r="D37" s="429"/>
      <c r="E37" s="429"/>
      <c r="F37" s="342">
        <f>'Balance Sheet'!C50</f>
        <v>5660</v>
      </c>
      <c r="G37" s="342">
        <f>'Balance Sheet'!D50</f>
        <v>5953</v>
      </c>
      <c r="H37" s="342">
        <f>'Balance Sheet'!E50</f>
        <v>5413</v>
      </c>
      <c r="I37" s="342">
        <f>'Balance Sheet'!F50</f>
        <v>4344</v>
      </c>
      <c r="J37" s="346">
        <f>'Balance Sheet'!G50</f>
        <v>2457</v>
      </c>
      <c r="K37" s="106">
        <f t="shared" ref="K37:O37" si="13">J37</f>
        <v>2457</v>
      </c>
      <c r="L37" s="106">
        <f t="shared" si="13"/>
        <v>2457</v>
      </c>
      <c r="M37" s="106">
        <f t="shared" si="13"/>
        <v>2457</v>
      </c>
      <c r="N37" s="106">
        <f t="shared" si="13"/>
        <v>2457</v>
      </c>
      <c r="O37" s="106">
        <f t="shared" si="13"/>
        <v>2457</v>
      </c>
      <c r="P37" s="25"/>
    </row>
    <row r="38" spans="1:25" ht="16" customHeight="1" x14ac:dyDescent="0.2">
      <c r="A38" s="20"/>
      <c r="B38" s="437" t="s">
        <v>146</v>
      </c>
      <c r="C38" s="429"/>
      <c r="D38" s="429"/>
      <c r="E38" s="429"/>
      <c r="F38" s="342">
        <f>'Balance Sheet'!C51</f>
        <v>556</v>
      </c>
      <c r="G38" s="342">
        <f>'Balance Sheet'!D51</f>
        <v>495</v>
      </c>
      <c r="H38" s="342">
        <f>'Balance Sheet'!E51</f>
        <v>519</v>
      </c>
      <c r="I38" s="342">
        <f>'Balance Sheet'!F51</f>
        <v>576</v>
      </c>
      <c r="J38" s="346">
        <f>'Balance Sheet'!G51</f>
        <v>495</v>
      </c>
      <c r="K38" s="106">
        <f t="shared" ref="K38:O38" si="14">J38</f>
        <v>495</v>
      </c>
      <c r="L38" s="106">
        <f t="shared" si="14"/>
        <v>495</v>
      </c>
      <c r="M38" s="106">
        <f t="shared" si="14"/>
        <v>495</v>
      </c>
      <c r="N38" s="106">
        <f t="shared" si="14"/>
        <v>495</v>
      </c>
      <c r="O38" s="106">
        <f t="shared" si="14"/>
        <v>495</v>
      </c>
      <c r="P38" s="25"/>
    </row>
    <row r="39" spans="1:25" ht="16" customHeight="1" x14ac:dyDescent="0.2">
      <c r="A39" s="20"/>
      <c r="B39" s="437" t="s">
        <v>147</v>
      </c>
      <c r="C39" s="429"/>
      <c r="D39" s="429"/>
      <c r="E39" s="429"/>
      <c r="F39" s="342">
        <f>SUM('Balance Sheet'!C48:C49,'Balance Sheet'!C52)</f>
        <v>22743</v>
      </c>
      <c r="G39" s="342">
        <f>SUM('Balance Sheet'!D48:D49,'Balance Sheet'!D52)</f>
        <v>24956</v>
      </c>
      <c r="H39" s="342">
        <f>SUM('Balance Sheet'!E48:E49,'Balance Sheet'!E52)</f>
        <v>22715</v>
      </c>
      <c r="I39" s="342">
        <f>SUM('Balance Sheet'!F48:F49,'Balance Sheet'!F52)</f>
        <v>23973</v>
      </c>
      <c r="J39" s="346">
        <f>SUM('Balance Sheet'!G48:G49,'Balance Sheet'!G52)</f>
        <v>25679</v>
      </c>
      <c r="K39" s="106">
        <f t="shared" ref="K39:O39" si="15">J39</f>
        <v>25679</v>
      </c>
      <c r="L39" s="106">
        <f t="shared" si="15"/>
        <v>25679</v>
      </c>
      <c r="M39" s="106">
        <f t="shared" si="15"/>
        <v>25679</v>
      </c>
      <c r="N39" s="106">
        <f t="shared" si="15"/>
        <v>25679</v>
      </c>
      <c r="O39" s="106">
        <f t="shared" si="15"/>
        <v>25679</v>
      </c>
      <c r="P39" s="25"/>
    </row>
    <row r="40" spans="1:25" ht="16" customHeight="1" x14ac:dyDescent="0.2">
      <c r="A40" s="22"/>
      <c r="B40" s="434" t="s">
        <v>58</v>
      </c>
      <c r="C40" s="435"/>
      <c r="D40" s="435"/>
      <c r="E40" s="436"/>
      <c r="F40" s="406">
        <f t="shared" ref="F40:O40" si="16">SUM(F33:F39)</f>
        <v>58803</v>
      </c>
      <c r="G40" s="406">
        <f t="shared" si="16"/>
        <v>61580</v>
      </c>
      <c r="H40" s="406">
        <f t="shared" si="16"/>
        <v>62147</v>
      </c>
      <c r="I40" s="406">
        <f t="shared" si="16"/>
        <v>65680</v>
      </c>
      <c r="J40" s="407">
        <f t="shared" si="16"/>
        <v>69673</v>
      </c>
      <c r="K40" s="406">
        <f t="shared" ca="1" si="16"/>
        <v>77527.519058375168</v>
      </c>
      <c r="L40" s="406">
        <f t="shared" ca="1" si="16"/>
        <v>78421.268449420953</v>
      </c>
      <c r="M40" s="406">
        <f t="shared" ca="1" si="16"/>
        <v>80028.69710911352</v>
      </c>
      <c r="N40" s="406">
        <f t="shared" ca="1" si="16"/>
        <v>88236.610699563797</v>
      </c>
      <c r="O40" s="406">
        <f t="shared" ca="1" si="16"/>
        <v>98057.907520946232</v>
      </c>
      <c r="P40" s="64"/>
      <c r="Q40" s="24"/>
      <c r="R40" s="24"/>
      <c r="S40" s="24"/>
      <c r="T40" s="24"/>
      <c r="U40" s="24"/>
      <c r="V40" s="24"/>
      <c r="W40" s="24"/>
      <c r="X40" s="24"/>
      <c r="Y40" s="24"/>
    </row>
    <row r="41" spans="1:25" ht="16" customHeight="1" x14ac:dyDescent="0.2">
      <c r="A41" s="20"/>
      <c r="B41" s="437" t="s">
        <v>148</v>
      </c>
      <c r="C41" s="429"/>
      <c r="D41" s="429"/>
      <c r="E41" s="429"/>
      <c r="F41" s="342">
        <f>'Balance Sheet'!C55</f>
        <v>4474</v>
      </c>
      <c r="G41" s="342">
        <f>'Balance Sheet'!D55</f>
        <v>4642</v>
      </c>
      <c r="H41" s="342">
        <f>'Balance Sheet'!E55</f>
        <v>4895</v>
      </c>
      <c r="I41" s="342">
        <f>'Balance Sheet'!F55</f>
        <v>5054</v>
      </c>
      <c r="J41" s="346">
        <f>'Balance Sheet'!G55</f>
        <v>5165</v>
      </c>
      <c r="K41" s="342">
        <f>J41+DE_CF!K28</f>
        <v>5165</v>
      </c>
      <c r="L41" s="342">
        <f>K41+DE_CF!L28</f>
        <v>5165</v>
      </c>
      <c r="M41" s="342">
        <f>L41+DE_CF!M28</f>
        <v>5165</v>
      </c>
      <c r="N41" s="342">
        <f>M41+DE_CF!N28</f>
        <v>5165</v>
      </c>
      <c r="O41" s="342">
        <f>N41+DE_CF!O28</f>
        <v>5165</v>
      </c>
      <c r="P41" s="25"/>
    </row>
    <row r="42" spans="1:25" ht="16" customHeight="1" x14ac:dyDescent="0.2">
      <c r="A42" s="20"/>
      <c r="B42" s="437" t="s">
        <v>149</v>
      </c>
      <c r="C42" s="429"/>
      <c r="D42" s="429"/>
      <c r="E42" s="429"/>
      <c r="F42" s="342">
        <f>'Balance Sheet'!C56</f>
        <v>0</v>
      </c>
      <c r="G42" s="342">
        <f>'Balance Sheet'!D56</f>
        <v>0</v>
      </c>
      <c r="H42" s="342">
        <f>'Balance Sheet'!E56</f>
        <v>0</v>
      </c>
      <c r="I42" s="342">
        <f>'Balance Sheet'!F56</f>
        <v>0</v>
      </c>
      <c r="J42" s="346">
        <f>'Balance Sheet'!G56</f>
        <v>0</v>
      </c>
      <c r="K42" s="342">
        <f ca="1">J42+'Equity Schedule'!G9</f>
        <v>98.174134847706554</v>
      </c>
      <c r="L42" s="342">
        <f ca="1">K42+'Equity Schedule'!H9</f>
        <v>194.94410003234213</v>
      </c>
      <c r="M42" s="342">
        <f ca="1">L42+'Equity Schedule'!I9</f>
        <v>290.2116631223484</v>
      </c>
      <c r="N42" s="342">
        <f ca="1">M42+'Equity Schedule'!J9</f>
        <v>394.29640348935561</v>
      </c>
      <c r="O42" s="342">
        <f ca="1">N42+'Equity Schedule'!K9</f>
        <v>508.83330222034084</v>
      </c>
      <c r="P42" s="25"/>
    </row>
    <row r="43" spans="1:25" ht="16" customHeight="1" x14ac:dyDescent="0.2">
      <c r="A43" s="20"/>
      <c r="B43" s="437" t="s">
        <v>150</v>
      </c>
      <c r="C43" s="429"/>
      <c r="D43" s="429"/>
      <c r="E43" s="429"/>
      <c r="F43" s="342">
        <f>'Balance Sheet'!C57</f>
        <v>27553</v>
      </c>
      <c r="G43" s="342">
        <f>'Balance Sheet'!D57</f>
        <v>29852</v>
      </c>
      <c r="H43" s="342">
        <f>'Balance Sheet'!E57</f>
        <v>31646</v>
      </c>
      <c r="I43" s="342">
        <f>'Balance Sheet'!F57</f>
        <v>36449</v>
      </c>
      <c r="J43" s="346">
        <f>'Balance Sheet'!G57</f>
        <v>42247</v>
      </c>
      <c r="K43" s="342">
        <f ca="1">J43+DE_IS!K25+DE_CF!K30</f>
        <v>48715.425310225044</v>
      </c>
      <c r="L43" s="342">
        <f ca="1">K43+DE_IS!L25+DE_CF!L30</f>
        <v>54284.398589654185</v>
      </c>
      <c r="M43" s="342">
        <f ca="1">L43+DE_IS!M25+DE_CF!M30</f>
        <v>59647.514634083906</v>
      </c>
      <c r="N43" s="342">
        <f ca="1">M43+DE_IS!N25+DE_CF!N30</f>
        <v>65861.701780245843</v>
      </c>
      <c r="O43" s="342">
        <f ca="1">N43+DE_IS!O25+DE_CF!O30</f>
        <v>73086.629875562678</v>
      </c>
      <c r="P43" s="25"/>
    </row>
    <row r="44" spans="1:25" ht="16" customHeight="1" x14ac:dyDescent="0.2">
      <c r="A44" s="20"/>
      <c r="B44" s="437" t="s">
        <v>151</v>
      </c>
      <c r="C44" s="429"/>
      <c r="D44" s="429"/>
      <c r="E44" s="429"/>
      <c r="F44" s="342">
        <f>'Balance Sheet'!C58</f>
        <v>-16312</v>
      </c>
      <c r="G44" s="342">
        <f>'Balance Sheet'!D58</f>
        <v>-17474</v>
      </c>
      <c r="H44" s="342">
        <f>'Balance Sheet'!E58</f>
        <v>-18065</v>
      </c>
      <c r="I44" s="342">
        <f>'Balance Sheet'!F58</f>
        <v>-20533</v>
      </c>
      <c r="J44" s="346">
        <f>'Balance Sheet'!G58</f>
        <v>-24094</v>
      </c>
      <c r="K44" s="342">
        <f ca="1">J44+DE_CF!K29+1767</f>
        <v>-26177.949738790594</v>
      </c>
      <c r="L44" s="342">
        <f ca="1">K44+DE_CF!L29+1767</f>
        <v>-27907.612891368644</v>
      </c>
      <c r="M44" s="342">
        <f ca="1">L44+DE_CF!M29+1767</f>
        <v>-29288.426899065733</v>
      </c>
      <c r="N44" s="342">
        <f ca="1">M44+DE_CF!N29+1767</f>
        <v>-30638.752627794027</v>
      </c>
      <c r="O44" s="342">
        <f ca="1">N44+DE_CF!O29+1767</f>
        <v>-31947.977916446194</v>
      </c>
      <c r="P44" s="25"/>
    </row>
    <row r="45" spans="1:25" ht="16" customHeight="1" x14ac:dyDescent="0.2">
      <c r="A45" s="20"/>
      <c r="B45" s="437" t="s">
        <v>152</v>
      </c>
      <c r="C45" s="429"/>
      <c r="D45" s="429"/>
      <c r="E45" s="429"/>
      <c r="F45" s="342">
        <f>'Balance Sheet'!C59</f>
        <v>-4427</v>
      </c>
      <c r="G45" s="342">
        <f>'Balance Sheet'!D59</f>
        <v>-5607</v>
      </c>
      <c r="H45" s="342">
        <f>'Balance Sheet'!E59</f>
        <v>-5539</v>
      </c>
      <c r="I45" s="342">
        <f>'Balance Sheet'!F59</f>
        <v>-2539</v>
      </c>
      <c r="J45" s="346">
        <f>'Balance Sheet'!G59</f>
        <v>-3056</v>
      </c>
      <c r="K45" s="106">
        <f t="shared" ref="K45:O45" si="17">J45</f>
        <v>-3056</v>
      </c>
      <c r="L45" s="106">
        <f t="shared" si="17"/>
        <v>-3056</v>
      </c>
      <c r="M45" s="106">
        <f t="shared" si="17"/>
        <v>-3056</v>
      </c>
      <c r="N45" s="106">
        <f t="shared" si="17"/>
        <v>-3056</v>
      </c>
      <c r="O45" s="106">
        <f t="shared" si="17"/>
        <v>-3056</v>
      </c>
      <c r="P45" s="25"/>
    </row>
    <row r="46" spans="1:25" ht="16" customHeight="1" x14ac:dyDescent="0.2">
      <c r="A46" s="20"/>
      <c r="B46" s="437" t="s">
        <v>118</v>
      </c>
      <c r="C46" s="429"/>
      <c r="D46" s="429"/>
      <c r="E46" s="429"/>
      <c r="F46" s="342">
        <f>'Balance Sheet'!C62</f>
        <v>17</v>
      </c>
      <c r="G46" s="342">
        <f>'Balance Sheet'!D62</f>
        <v>18</v>
      </c>
      <c r="H46" s="342">
        <f>'Balance Sheet'!E62</f>
        <v>7</v>
      </c>
      <c r="I46" s="342">
        <f>'Balance Sheet'!F62</f>
        <v>3</v>
      </c>
      <c r="J46" s="346">
        <f>'Balance Sheet'!G62</f>
        <v>95</v>
      </c>
      <c r="K46" s="342">
        <f>J46+DE_CF!K9</f>
        <v>95</v>
      </c>
      <c r="L46" s="342">
        <f>K46+DE_CF!L9</f>
        <v>95</v>
      </c>
      <c r="M46" s="342">
        <f>L46+DE_CF!M9</f>
        <v>95</v>
      </c>
      <c r="N46" s="342">
        <f>M46+DE_CF!N9</f>
        <v>95</v>
      </c>
      <c r="O46" s="342">
        <f>N46+DE_CF!O9</f>
        <v>95</v>
      </c>
      <c r="P46" s="25"/>
    </row>
    <row r="47" spans="1:25" ht="16" customHeight="1" x14ac:dyDescent="0.2">
      <c r="A47" s="20"/>
      <c r="B47" s="434" t="s">
        <v>66</v>
      </c>
      <c r="C47" s="435"/>
      <c r="D47" s="435"/>
      <c r="E47" s="436"/>
      <c r="F47" s="406">
        <f t="shared" ref="F47:O47" si="18">SUM(F41:F46)</f>
        <v>11305</v>
      </c>
      <c r="G47" s="406">
        <f t="shared" si="18"/>
        <v>11431</v>
      </c>
      <c r="H47" s="406">
        <f t="shared" si="18"/>
        <v>12944</v>
      </c>
      <c r="I47" s="406">
        <f t="shared" si="18"/>
        <v>18434</v>
      </c>
      <c r="J47" s="407">
        <f t="shared" si="18"/>
        <v>20357</v>
      </c>
      <c r="K47" s="406">
        <f t="shared" ca="1" si="18"/>
        <v>24839.649706282158</v>
      </c>
      <c r="L47" s="406">
        <f t="shared" ca="1" si="18"/>
        <v>28775.729798317883</v>
      </c>
      <c r="M47" s="406">
        <f t="shared" ca="1" si="18"/>
        <v>32853.299398140516</v>
      </c>
      <c r="N47" s="406">
        <f t="shared" ca="1" si="18"/>
        <v>37821.245555941168</v>
      </c>
      <c r="O47" s="406">
        <f t="shared" ca="1" si="18"/>
        <v>43851.485261336828</v>
      </c>
      <c r="P47" s="25"/>
    </row>
    <row r="48" spans="1:25" ht="16" customHeight="1" x14ac:dyDescent="0.2">
      <c r="A48" s="20"/>
      <c r="B48" s="429"/>
      <c r="C48" s="429"/>
      <c r="D48" s="429"/>
      <c r="E48" s="429"/>
      <c r="F48" s="106"/>
      <c r="G48" s="106"/>
      <c r="H48" s="106"/>
      <c r="I48" s="106"/>
      <c r="J48" s="105"/>
      <c r="K48" s="106"/>
      <c r="L48" s="106"/>
      <c r="M48" s="106"/>
      <c r="N48" s="106"/>
      <c r="O48" s="106"/>
      <c r="P48" s="25"/>
    </row>
    <row r="49" spans="1:16" ht="16" customHeight="1" x14ac:dyDescent="0.2">
      <c r="A49" s="20"/>
      <c r="B49" s="434" t="s">
        <v>153</v>
      </c>
      <c r="C49" s="435"/>
      <c r="D49" s="435"/>
      <c r="E49" s="436"/>
      <c r="F49" s="406">
        <f>SUM(F47,F40)</f>
        <v>70108</v>
      </c>
      <c r="G49" s="406">
        <f>SUM(G47,G40)</f>
        <v>73011</v>
      </c>
      <c r="H49" s="406">
        <f>SUM(H47,H40)</f>
        <v>75091</v>
      </c>
      <c r="I49" s="406">
        <f>SUM(I47,I40)</f>
        <v>84114</v>
      </c>
      <c r="J49" s="407">
        <f>SUM(J47,J40)</f>
        <v>90030</v>
      </c>
      <c r="K49" s="406">
        <f ca="1">K47+K40</f>
        <v>102367.16876465733</v>
      </c>
      <c r="L49" s="406">
        <f ca="1">L47+L40</f>
        <v>107196.99824773884</v>
      </c>
      <c r="M49" s="406">
        <f ca="1">M47+M40</f>
        <v>112881.99650725404</v>
      </c>
      <c r="N49" s="406">
        <f ca="1">N47+N40</f>
        <v>126057.85625550497</v>
      </c>
      <c r="O49" s="406">
        <f ca="1">O47+O40</f>
        <v>141909.39278228307</v>
      </c>
      <c r="P49" s="25"/>
    </row>
    <row r="50" spans="1:16" ht="16" customHeight="1" x14ac:dyDescent="0.2">
      <c r="A50" s="20"/>
      <c r="B50" s="429"/>
      <c r="C50" s="429"/>
      <c r="D50" s="429"/>
      <c r="E50" s="429"/>
      <c r="F50" s="25"/>
      <c r="G50" s="25"/>
      <c r="H50" s="25"/>
      <c r="I50" s="25"/>
      <c r="J50" s="63"/>
      <c r="K50" s="25"/>
      <c r="L50" s="25"/>
      <c r="M50" s="25"/>
      <c r="N50" s="25"/>
      <c r="O50" s="25"/>
    </row>
    <row r="51" spans="1:16" ht="16" customHeight="1" x14ac:dyDescent="0.2">
      <c r="A51" s="20"/>
      <c r="B51" s="449" t="s">
        <v>154</v>
      </c>
      <c r="C51" s="450"/>
      <c r="D51" s="450"/>
      <c r="E51" s="450"/>
      <c r="F51" s="65">
        <f t="shared" ref="F51:O51" si="19">F22-F49</f>
        <v>0</v>
      </c>
      <c r="G51" s="65">
        <f t="shared" si="19"/>
        <v>0</v>
      </c>
      <c r="H51" s="65">
        <f t="shared" si="19"/>
        <v>0</v>
      </c>
      <c r="I51" s="65">
        <f t="shared" si="19"/>
        <v>0</v>
      </c>
      <c r="J51" s="66">
        <f t="shared" si="19"/>
        <v>0</v>
      </c>
      <c r="K51" s="65">
        <f t="shared" ca="1" si="19"/>
        <v>0</v>
      </c>
      <c r="L51" s="65">
        <f t="shared" ca="1" si="19"/>
        <v>0</v>
      </c>
      <c r="M51" s="65">
        <f t="shared" ca="1" si="19"/>
        <v>0</v>
      </c>
      <c r="N51" s="65">
        <f t="shared" ca="1" si="19"/>
        <v>0</v>
      </c>
      <c r="O51" s="66">
        <f t="shared" ca="1" si="19"/>
        <v>0</v>
      </c>
    </row>
    <row r="52" spans="1:16" ht="16" customHeight="1" x14ac:dyDescent="0.2">
      <c r="A52" s="20"/>
      <c r="B52" s="429"/>
      <c r="C52" s="429"/>
      <c r="D52" s="429"/>
      <c r="E52" s="429"/>
      <c r="K52" s="67"/>
      <c r="L52" s="67"/>
      <c r="M52" s="67"/>
      <c r="N52" s="67"/>
      <c r="O52" s="67"/>
    </row>
    <row r="53" spans="1:16" ht="16" customHeight="1" x14ac:dyDescent="0.2">
      <c r="A53" s="20"/>
      <c r="B53" s="429"/>
      <c r="C53" s="429"/>
      <c r="D53" s="429"/>
      <c r="E53" s="429"/>
    </row>
    <row r="54" spans="1:16" ht="16" customHeight="1" x14ac:dyDescent="0.2">
      <c r="A54" s="20"/>
      <c r="B54" s="429"/>
      <c r="C54" s="429"/>
      <c r="D54" s="429"/>
      <c r="E54" s="429"/>
    </row>
    <row r="55" spans="1:16" ht="16" customHeight="1" x14ac:dyDescent="0.2">
      <c r="A55" s="20"/>
    </row>
    <row r="56" spans="1:16" ht="16" customHeight="1" x14ac:dyDescent="0.2">
      <c r="A56" s="20"/>
    </row>
    <row r="57" spans="1:16" ht="16" customHeight="1" x14ac:dyDescent="0.2">
      <c r="A57" s="20"/>
    </row>
    <row r="58" spans="1:16" ht="16" customHeight="1" x14ac:dyDescent="0.2">
      <c r="A58" s="20"/>
    </row>
    <row r="59" spans="1:16" ht="16" customHeight="1" x14ac:dyDescent="0.2">
      <c r="A59" s="20"/>
    </row>
    <row r="60" spans="1:16" ht="16" customHeight="1" x14ac:dyDescent="0.2">
      <c r="A60" s="20"/>
    </row>
    <row r="61" spans="1:16" ht="16" customHeight="1" x14ac:dyDescent="0.2">
      <c r="A61" s="20"/>
    </row>
    <row r="62" spans="1:16" ht="16" customHeight="1" x14ac:dyDescent="0.2">
      <c r="A62" s="20"/>
    </row>
    <row r="63" spans="1:16" ht="16" customHeight="1" x14ac:dyDescent="0.2">
      <c r="A63" s="20"/>
    </row>
    <row r="64" spans="1:16" ht="16" customHeight="1" x14ac:dyDescent="0.2">
      <c r="A64" s="20"/>
    </row>
    <row r="65" spans="1:1" ht="16" customHeight="1" x14ac:dyDescent="0.2">
      <c r="A65" s="20"/>
    </row>
    <row r="66" spans="1:1" ht="16" customHeight="1" x14ac:dyDescent="0.2">
      <c r="A66" s="20"/>
    </row>
    <row r="67" spans="1:1" ht="16" customHeight="1" x14ac:dyDescent="0.2">
      <c r="A67" s="20"/>
    </row>
    <row r="68" spans="1:1" ht="16" customHeight="1" x14ac:dyDescent="0.2">
      <c r="A68" s="20"/>
    </row>
    <row r="69" spans="1:1" ht="16" customHeight="1" x14ac:dyDescent="0.2">
      <c r="A69" s="20"/>
    </row>
    <row r="70" spans="1:1" ht="16" customHeight="1" x14ac:dyDescent="0.2">
      <c r="A70" s="20"/>
    </row>
    <row r="71" spans="1:1" ht="16" customHeight="1" x14ac:dyDescent="0.2">
      <c r="A71" s="20"/>
    </row>
    <row r="72" spans="1:1" ht="16" customHeight="1" x14ac:dyDescent="0.2">
      <c r="A72" s="20"/>
    </row>
    <row r="73" spans="1:1" ht="16" customHeight="1" x14ac:dyDescent="0.2">
      <c r="A73" s="20"/>
    </row>
    <row r="74" spans="1:1" ht="16" customHeight="1" x14ac:dyDescent="0.2">
      <c r="A74" s="20"/>
    </row>
    <row r="75" spans="1:1" ht="16" customHeight="1" x14ac:dyDescent="0.2">
      <c r="A75" s="20"/>
    </row>
    <row r="76" spans="1:1" ht="16" customHeight="1" x14ac:dyDescent="0.2">
      <c r="A76" s="20"/>
    </row>
    <row r="77" spans="1:1" ht="16" customHeight="1" x14ac:dyDescent="0.2">
      <c r="A77" s="20"/>
    </row>
    <row r="78" spans="1:1" ht="16" customHeight="1" x14ac:dyDescent="0.2">
      <c r="A78" s="20"/>
    </row>
    <row r="79" spans="1:1" ht="16" customHeight="1" x14ac:dyDescent="0.2">
      <c r="A79" s="20"/>
    </row>
    <row r="80" spans="1:1" ht="16" customHeight="1" x14ac:dyDescent="0.2">
      <c r="A80" s="20"/>
    </row>
    <row r="81" spans="1:1" ht="16" customHeight="1" x14ac:dyDescent="0.2">
      <c r="A81" s="20"/>
    </row>
    <row r="82" spans="1:1" ht="16" customHeight="1" x14ac:dyDescent="0.2">
      <c r="A82" s="20"/>
    </row>
    <row r="83" spans="1:1" ht="16" customHeight="1" x14ac:dyDescent="0.2">
      <c r="A83" s="20"/>
    </row>
    <row r="84" spans="1:1" ht="16" customHeight="1" x14ac:dyDescent="0.2">
      <c r="A84" s="20"/>
    </row>
    <row r="85" spans="1:1" ht="16" customHeight="1" x14ac:dyDescent="0.2">
      <c r="A85" s="20"/>
    </row>
    <row r="86" spans="1:1" ht="16" customHeight="1" x14ac:dyDescent="0.2">
      <c r="A86" s="20"/>
    </row>
    <row r="87" spans="1:1" ht="16" customHeight="1" x14ac:dyDescent="0.2">
      <c r="A87" s="20"/>
    </row>
    <row r="88" spans="1:1" ht="16" customHeight="1" x14ac:dyDescent="0.2">
      <c r="A88" s="20"/>
    </row>
    <row r="89" spans="1:1" ht="16" customHeight="1" x14ac:dyDescent="0.2">
      <c r="A89" s="20"/>
    </row>
    <row r="90" spans="1:1" ht="16" customHeight="1" x14ac:dyDescent="0.2">
      <c r="A90" s="20"/>
    </row>
    <row r="91" spans="1:1" ht="16" customHeight="1" x14ac:dyDescent="0.2">
      <c r="A91" s="20"/>
    </row>
    <row r="92" spans="1:1" ht="16" customHeight="1" x14ac:dyDescent="0.2">
      <c r="A92" s="20"/>
    </row>
    <row r="93" spans="1:1" ht="16" customHeight="1" x14ac:dyDescent="0.2">
      <c r="A93" s="20"/>
    </row>
    <row r="94" spans="1:1" ht="16" customHeight="1" x14ac:dyDescent="0.2">
      <c r="A94" s="20"/>
    </row>
    <row r="95" spans="1:1" ht="16" customHeight="1" x14ac:dyDescent="0.2">
      <c r="A95" s="20"/>
    </row>
    <row r="96" spans="1:1" ht="16" customHeight="1" x14ac:dyDescent="0.2">
      <c r="A96" s="20"/>
    </row>
    <row r="97" spans="1:1" ht="16" customHeight="1" x14ac:dyDescent="0.2">
      <c r="A97" s="20"/>
    </row>
    <row r="98" spans="1:1" ht="16" customHeight="1" x14ac:dyDescent="0.2">
      <c r="A98" s="20"/>
    </row>
    <row r="99" spans="1:1" ht="16" customHeight="1" x14ac:dyDescent="0.2">
      <c r="A99" s="20"/>
    </row>
    <row r="100" spans="1:1" ht="16" customHeight="1" x14ac:dyDescent="0.2">
      <c r="A100" s="20"/>
    </row>
    <row r="101" spans="1:1" ht="16" customHeight="1" x14ac:dyDescent="0.2">
      <c r="A101" s="20"/>
    </row>
    <row r="102" spans="1:1" ht="16" customHeight="1" x14ac:dyDescent="0.2">
      <c r="A102" s="20"/>
    </row>
    <row r="103" spans="1:1" ht="16" customHeight="1" x14ac:dyDescent="0.2">
      <c r="A103" s="20"/>
    </row>
    <row r="104" spans="1:1" ht="16" customHeight="1" x14ac:dyDescent="0.2">
      <c r="A104" s="20"/>
    </row>
    <row r="105" spans="1:1" ht="16" customHeight="1" x14ac:dyDescent="0.2">
      <c r="A105" s="20"/>
    </row>
    <row r="106" spans="1:1" ht="16" customHeight="1" x14ac:dyDescent="0.2">
      <c r="A106" s="20"/>
    </row>
    <row r="107" spans="1:1" ht="16" customHeight="1" x14ac:dyDescent="0.2">
      <c r="A107" s="20"/>
    </row>
    <row r="108" spans="1:1" ht="16" customHeight="1" x14ac:dyDescent="0.2">
      <c r="A108" s="20"/>
    </row>
    <row r="109" spans="1:1" ht="16" customHeight="1" x14ac:dyDescent="0.2">
      <c r="A109" s="20"/>
    </row>
    <row r="110" spans="1:1" ht="16" customHeight="1" x14ac:dyDescent="0.2">
      <c r="A110" s="20"/>
    </row>
    <row r="111" spans="1:1" ht="16" customHeight="1" x14ac:dyDescent="0.2">
      <c r="A111" s="20"/>
    </row>
    <row r="112" spans="1:1" ht="16" customHeight="1" x14ac:dyDescent="0.2">
      <c r="A112" s="20"/>
    </row>
    <row r="113" spans="1:1" ht="16" customHeight="1" x14ac:dyDescent="0.2">
      <c r="A113" s="20"/>
    </row>
    <row r="114" spans="1:1" ht="16" customHeight="1" x14ac:dyDescent="0.2">
      <c r="A114" s="20"/>
    </row>
    <row r="115" spans="1:1" ht="16" customHeight="1" x14ac:dyDescent="0.2">
      <c r="A115" s="20"/>
    </row>
    <row r="116" spans="1:1" ht="16" customHeight="1" x14ac:dyDescent="0.2">
      <c r="A116" s="20"/>
    </row>
    <row r="117" spans="1:1" ht="16" customHeight="1" x14ac:dyDescent="0.2">
      <c r="A117" s="20"/>
    </row>
    <row r="118" spans="1:1" ht="16" customHeight="1" x14ac:dyDescent="0.2">
      <c r="A118" s="20"/>
    </row>
    <row r="119" spans="1:1" ht="16" customHeight="1" x14ac:dyDescent="0.2">
      <c r="A119" s="20"/>
    </row>
    <row r="120" spans="1:1" ht="16" customHeight="1" x14ac:dyDescent="0.2">
      <c r="A120" s="20"/>
    </row>
    <row r="121" spans="1:1" ht="16" customHeight="1" x14ac:dyDescent="0.2">
      <c r="A121" s="20"/>
    </row>
    <row r="122" spans="1:1" ht="16" customHeight="1" x14ac:dyDescent="0.2">
      <c r="A122" s="20"/>
    </row>
    <row r="123" spans="1:1" ht="16" customHeight="1" x14ac:dyDescent="0.2">
      <c r="A123" s="20"/>
    </row>
    <row r="124" spans="1:1" ht="16" customHeight="1" x14ac:dyDescent="0.2">
      <c r="A124" s="20"/>
    </row>
    <row r="125" spans="1:1" ht="16" customHeight="1" x14ac:dyDescent="0.2">
      <c r="A125" s="20"/>
    </row>
    <row r="126" spans="1:1" ht="16" customHeight="1" x14ac:dyDescent="0.2">
      <c r="A126" s="20"/>
    </row>
    <row r="127" spans="1:1" ht="16" customHeight="1" x14ac:dyDescent="0.2">
      <c r="A127" s="20"/>
    </row>
    <row r="128" spans="1:1" ht="16" customHeight="1" x14ac:dyDescent="0.2">
      <c r="A128" s="20"/>
    </row>
    <row r="129" spans="1:1" ht="16" customHeight="1" x14ac:dyDescent="0.2">
      <c r="A129" s="20"/>
    </row>
    <row r="130" spans="1:1" ht="16" customHeight="1" x14ac:dyDescent="0.2">
      <c r="A130" s="20"/>
    </row>
    <row r="131" spans="1:1" ht="16" customHeight="1" x14ac:dyDescent="0.2">
      <c r="A131" s="20"/>
    </row>
    <row r="132" spans="1:1" ht="16" customHeight="1" x14ac:dyDescent="0.2">
      <c r="A132" s="20"/>
    </row>
    <row r="133" spans="1:1" ht="16" customHeight="1" x14ac:dyDescent="0.2">
      <c r="A133" s="20"/>
    </row>
    <row r="134" spans="1:1" ht="16" customHeight="1" x14ac:dyDescent="0.2">
      <c r="A134" s="20"/>
    </row>
    <row r="135" spans="1:1" ht="16" customHeight="1" x14ac:dyDescent="0.2">
      <c r="A135" s="20"/>
    </row>
    <row r="136" spans="1:1" ht="16" customHeight="1" x14ac:dyDescent="0.2">
      <c r="A136" s="20"/>
    </row>
    <row r="137" spans="1:1" ht="16" customHeight="1" x14ac:dyDescent="0.2">
      <c r="A137" s="20"/>
    </row>
    <row r="138" spans="1:1" ht="16" customHeight="1" x14ac:dyDescent="0.2">
      <c r="A138" s="20"/>
    </row>
    <row r="139" spans="1:1" ht="16" customHeight="1" x14ac:dyDescent="0.2">
      <c r="A139" s="20"/>
    </row>
    <row r="140" spans="1:1" ht="16" customHeight="1" x14ac:dyDescent="0.2">
      <c r="A140" s="20"/>
    </row>
    <row r="141" spans="1:1" ht="16" customHeight="1" x14ac:dyDescent="0.2">
      <c r="A141" s="20"/>
    </row>
    <row r="142" spans="1:1" ht="16" customHeight="1" x14ac:dyDescent="0.2">
      <c r="A142" s="20"/>
    </row>
    <row r="143" spans="1:1" ht="16" customHeight="1" x14ac:dyDescent="0.2">
      <c r="A143" s="20"/>
    </row>
    <row r="144" spans="1:1" ht="16" customHeight="1" x14ac:dyDescent="0.2">
      <c r="A144" s="20"/>
    </row>
    <row r="145" spans="1:1" ht="16" customHeight="1" x14ac:dyDescent="0.2">
      <c r="A145" s="20"/>
    </row>
    <row r="146" spans="1:1" ht="16" customHeight="1" x14ac:dyDescent="0.2">
      <c r="A146" s="20"/>
    </row>
    <row r="147" spans="1:1" ht="16" customHeight="1" x14ac:dyDescent="0.2">
      <c r="A147" s="20"/>
    </row>
    <row r="148" spans="1:1" ht="16" customHeight="1" x14ac:dyDescent="0.2">
      <c r="A148" s="20"/>
    </row>
    <row r="149" spans="1:1" ht="16" customHeight="1" x14ac:dyDescent="0.2">
      <c r="A149" s="20"/>
    </row>
    <row r="150" spans="1:1" ht="16" customHeight="1" x14ac:dyDescent="0.2">
      <c r="A150" s="20"/>
    </row>
    <row r="151" spans="1:1" ht="16" customHeight="1" x14ac:dyDescent="0.2">
      <c r="A151" s="20"/>
    </row>
    <row r="152" spans="1:1" ht="16" customHeight="1" x14ac:dyDescent="0.2">
      <c r="A152" s="20"/>
    </row>
    <row r="153" spans="1:1" ht="16" customHeight="1" x14ac:dyDescent="0.2">
      <c r="A153" s="20"/>
    </row>
    <row r="154" spans="1:1" ht="16" customHeight="1" x14ac:dyDescent="0.2">
      <c r="A154" s="20"/>
    </row>
    <row r="155" spans="1:1" ht="16" customHeight="1" x14ac:dyDescent="0.2">
      <c r="A155" s="20"/>
    </row>
    <row r="156" spans="1:1" ht="16" customHeight="1" x14ac:dyDescent="0.2">
      <c r="A156" s="20"/>
    </row>
    <row r="157" spans="1:1" ht="16" customHeight="1" x14ac:dyDescent="0.2">
      <c r="A157" s="20"/>
    </row>
    <row r="158" spans="1:1" ht="16" customHeight="1" x14ac:dyDescent="0.2">
      <c r="A158" s="20"/>
    </row>
    <row r="159" spans="1:1" ht="16" customHeight="1" x14ac:dyDescent="0.2">
      <c r="A159" s="20"/>
    </row>
    <row r="160" spans="1:1" ht="16" customHeight="1" x14ac:dyDescent="0.2">
      <c r="A160" s="20"/>
    </row>
    <row r="161" spans="1:1" ht="16" customHeight="1" x14ac:dyDescent="0.2">
      <c r="A161" s="20"/>
    </row>
    <row r="162" spans="1:1" ht="16" customHeight="1" x14ac:dyDescent="0.2">
      <c r="A162" s="20"/>
    </row>
    <row r="163" spans="1:1" ht="16" customHeight="1" x14ac:dyDescent="0.2">
      <c r="A163" s="20"/>
    </row>
    <row r="164" spans="1:1" ht="16" customHeight="1" x14ac:dyDescent="0.2">
      <c r="A164" s="20"/>
    </row>
    <row r="165" spans="1:1" ht="16" customHeight="1" x14ac:dyDescent="0.2">
      <c r="A165" s="20"/>
    </row>
    <row r="166" spans="1:1" ht="16" customHeight="1" x14ac:dyDescent="0.2">
      <c r="A166" s="20"/>
    </row>
    <row r="167" spans="1:1" ht="16" customHeight="1" x14ac:dyDescent="0.2">
      <c r="A167" s="20"/>
    </row>
    <row r="168" spans="1:1" ht="16" customHeight="1" x14ac:dyDescent="0.2">
      <c r="A168" s="20"/>
    </row>
    <row r="169" spans="1:1" ht="16" customHeight="1" x14ac:dyDescent="0.2">
      <c r="A169" s="20"/>
    </row>
    <row r="170" spans="1:1" ht="16" customHeight="1" x14ac:dyDescent="0.2">
      <c r="A170" s="20"/>
    </row>
    <row r="171" spans="1:1" ht="16" customHeight="1" x14ac:dyDescent="0.2">
      <c r="A171" s="20"/>
    </row>
    <row r="172" spans="1:1" ht="16" customHeight="1" x14ac:dyDescent="0.2">
      <c r="A172" s="20"/>
    </row>
    <row r="173" spans="1:1" ht="16" customHeight="1" x14ac:dyDescent="0.2">
      <c r="A173" s="20"/>
    </row>
    <row r="174" spans="1:1" ht="16" customHeight="1" x14ac:dyDescent="0.2">
      <c r="A174" s="20"/>
    </row>
    <row r="175" spans="1:1" ht="16" customHeight="1" x14ac:dyDescent="0.2">
      <c r="A175" s="20"/>
    </row>
    <row r="176" spans="1:1" ht="16" customHeight="1" x14ac:dyDescent="0.2">
      <c r="A176" s="20"/>
    </row>
    <row r="177" spans="1:1" ht="16" customHeight="1" x14ac:dyDescent="0.2">
      <c r="A177" s="20"/>
    </row>
    <row r="178" spans="1:1" ht="16" customHeight="1" x14ac:dyDescent="0.2">
      <c r="A178" s="20"/>
    </row>
    <row r="179" spans="1:1" ht="16" customHeight="1" x14ac:dyDescent="0.2">
      <c r="A179" s="20"/>
    </row>
    <row r="180" spans="1:1" ht="16" customHeight="1" x14ac:dyDescent="0.2">
      <c r="A180" s="20"/>
    </row>
    <row r="181" spans="1:1" ht="16" customHeight="1" x14ac:dyDescent="0.2">
      <c r="A181" s="20"/>
    </row>
    <row r="182" spans="1:1" ht="16" customHeight="1" x14ac:dyDescent="0.2">
      <c r="A182" s="20"/>
    </row>
    <row r="183" spans="1:1" ht="16" customHeight="1" x14ac:dyDescent="0.2">
      <c r="A183" s="20"/>
    </row>
    <row r="184" spans="1:1" ht="16" customHeight="1" x14ac:dyDescent="0.2">
      <c r="A184" s="20"/>
    </row>
    <row r="185" spans="1:1" ht="16" customHeight="1" x14ac:dyDescent="0.2">
      <c r="A185" s="20"/>
    </row>
    <row r="186" spans="1:1" ht="16" customHeight="1" x14ac:dyDescent="0.2">
      <c r="A186" s="20"/>
    </row>
    <row r="187" spans="1:1" ht="16" customHeight="1" x14ac:dyDescent="0.2">
      <c r="A187" s="20"/>
    </row>
    <row r="188" spans="1:1" ht="16" customHeight="1" x14ac:dyDescent="0.2">
      <c r="A188" s="20"/>
    </row>
    <row r="189" spans="1:1" ht="16" customHeight="1" x14ac:dyDescent="0.2">
      <c r="A189" s="20"/>
    </row>
    <row r="190" spans="1:1" ht="16" customHeight="1" x14ac:dyDescent="0.2">
      <c r="A190" s="20"/>
    </row>
    <row r="191" spans="1:1" ht="16" customHeight="1" x14ac:dyDescent="0.2">
      <c r="A191" s="20"/>
    </row>
    <row r="192" spans="1:1" ht="16" customHeight="1" x14ac:dyDescent="0.2">
      <c r="A192" s="20"/>
    </row>
    <row r="193" spans="1:1" ht="16" customHeight="1" x14ac:dyDescent="0.2">
      <c r="A193" s="20"/>
    </row>
    <row r="194" spans="1:1" ht="16" customHeight="1" x14ac:dyDescent="0.2">
      <c r="A194" s="20"/>
    </row>
    <row r="195" spans="1:1" ht="16" customHeight="1" x14ac:dyDescent="0.2">
      <c r="A195" s="20"/>
    </row>
    <row r="196" spans="1:1" ht="16" customHeight="1" x14ac:dyDescent="0.2">
      <c r="A196" s="20"/>
    </row>
    <row r="197" spans="1:1" ht="16" customHeight="1" x14ac:dyDescent="0.2">
      <c r="A197" s="20"/>
    </row>
    <row r="198" spans="1:1" ht="16" customHeight="1" x14ac:dyDescent="0.2">
      <c r="A198" s="20"/>
    </row>
    <row r="199" spans="1:1" ht="16" customHeight="1" x14ac:dyDescent="0.2">
      <c r="A199" s="20"/>
    </row>
    <row r="200" spans="1:1" ht="16" customHeight="1" x14ac:dyDescent="0.2">
      <c r="A200" s="20"/>
    </row>
    <row r="201" spans="1:1" ht="16" customHeight="1" x14ac:dyDescent="0.2">
      <c r="A201" s="20"/>
    </row>
    <row r="202" spans="1:1" ht="16" customHeight="1" x14ac:dyDescent="0.2">
      <c r="A202" s="20"/>
    </row>
    <row r="203" spans="1:1" ht="16" customHeight="1" x14ac:dyDescent="0.2">
      <c r="A203" s="20"/>
    </row>
    <row r="204" spans="1:1" ht="16" customHeight="1" x14ac:dyDescent="0.2">
      <c r="A204" s="20"/>
    </row>
    <row r="205" spans="1:1" ht="16" customHeight="1" x14ac:dyDescent="0.2">
      <c r="A205" s="20"/>
    </row>
    <row r="206" spans="1:1" ht="16" customHeight="1" x14ac:dyDescent="0.2">
      <c r="A206" s="20"/>
    </row>
    <row r="207" spans="1:1" ht="16" customHeight="1" x14ac:dyDescent="0.2">
      <c r="A207" s="20"/>
    </row>
    <row r="208" spans="1:1" ht="16" customHeight="1" x14ac:dyDescent="0.2">
      <c r="A208" s="20"/>
    </row>
    <row r="209" spans="1:1" ht="16" customHeight="1" x14ac:dyDescent="0.2">
      <c r="A209" s="20"/>
    </row>
    <row r="210" spans="1:1" ht="16" customHeight="1" x14ac:dyDescent="0.2">
      <c r="A210" s="20"/>
    </row>
    <row r="211" spans="1:1" ht="16" customHeight="1" x14ac:dyDescent="0.2">
      <c r="A211" s="20"/>
    </row>
    <row r="212" spans="1:1" ht="16" customHeight="1" x14ac:dyDescent="0.2">
      <c r="A212" s="20"/>
    </row>
    <row r="213" spans="1:1" ht="16" customHeight="1" x14ac:dyDescent="0.2">
      <c r="A213" s="20"/>
    </row>
    <row r="214" spans="1:1" ht="16" customHeight="1" x14ac:dyDescent="0.2">
      <c r="A214" s="20"/>
    </row>
    <row r="215" spans="1:1" ht="16" customHeight="1" x14ac:dyDescent="0.2">
      <c r="A215" s="20"/>
    </row>
    <row r="216" spans="1:1" ht="16" customHeight="1" x14ac:dyDescent="0.2">
      <c r="A216" s="20"/>
    </row>
    <row r="217" spans="1:1" ht="16" customHeight="1" x14ac:dyDescent="0.2">
      <c r="A217" s="20"/>
    </row>
    <row r="218" spans="1:1" ht="16" customHeight="1" x14ac:dyDescent="0.2">
      <c r="A218" s="20"/>
    </row>
    <row r="219" spans="1:1" ht="16" customHeight="1" x14ac:dyDescent="0.2">
      <c r="A219" s="20"/>
    </row>
    <row r="220" spans="1:1" ht="16" customHeight="1" x14ac:dyDescent="0.2">
      <c r="A220" s="20"/>
    </row>
    <row r="221" spans="1:1" ht="16" customHeight="1" x14ac:dyDescent="0.2">
      <c r="A221" s="20"/>
    </row>
    <row r="222" spans="1:1" ht="16" customHeight="1" x14ac:dyDescent="0.2">
      <c r="A222" s="20"/>
    </row>
    <row r="223" spans="1:1" ht="16" customHeight="1" x14ac:dyDescent="0.2">
      <c r="A223" s="20"/>
    </row>
    <row r="224" spans="1:1" ht="16" customHeight="1" x14ac:dyDescent="0.2">
      <c r="A224" s="20"/>
    </row>
    <row r="225" spans="1:1" ht="16" customHeight="1" x14ac:dyDescent="0.2">
      <c r="A225" s="20"/>
    </row>
    <row r="226" spans="1:1" ht="16" customHeight="1" x14ac:dyDescent="0.2">
      <c r="A226" s="20"/>
    </row>
    <row r="227" spans="1:1" ht="16" customHeight="1" x14ac:dyDescent="0.2">
      <c r="A227" s="20"/>
    </row>
    <row r="228" spans="1:1" ht="16" customHeight="1" x14ac:dyDescent="0.2">
      <c r="A228" s="20"/>
    </row>
    <row r="229" spans="1:1" ht="16" customHeight="1" x14ac:dyDescent="0.2">
      <c r="A229" s="20"/>
    </row>
    <row r="230" spans="1:1" ht="16" customHeight="1" x14ac:dyDescent="0.2">
      <c r="A230" s="20"/>
    </row>
    <row r="231" spans="1:1" ht="16" customHeight="1" x14ac:dyDescent="0.2">
      <c r="A231" s="20"/>
    </row>
    <row r="232" spans="1:1" ht="16" customHeight="1" x14ac:dyDescent="0.2">
      <c r="A232" s="20"/>
    </row>
    <row r="233" spans="1:1" ht="16" customHeight="1" x14ac:dyDescent="0.2">
      <c r="A233" s="20"/>
    </row>
    <row r="234" spans="1:1" ht="16" customHeight="1" x14ac:dyDescent="0.2">
      <c r="A234" s="20"/>
    </row>
    <row r="235" spans="1:1" ht="16" customHeight="1" x14ac:dyDescent="0.2">
      <c r="A235" s="20"/>
    </row>
    <row r="236" spans="1:1" ht="16" customHeight="1" x14ac:dyDescent="0.2">
      <c r="A236" s="20"/>
    </row>
    <row r="237" spans="1:1" ht="16" customHeight="1" x14ac:dyDescent="0.2">
      <c r="A237" s="20"/>
    </row>
    <row r="238" spans="1:1" ht="16" customHeight="1" x14ac:dyDescent="0.2">
      <c r="A238" s="20"/>
    </row>
    <row r="239" spans="1:1" ht="16" customHeight="1" x14ac:dyDescent="0.2">
      <c r="A239" s="20"/>
    </row>
    <row r="240" spans="1:1" ht="16" customHeight="1" x14ac:dyDescent="0.2">
      <c r="A240" s="20"/>
    </row>
    <row r="241" spans="1:1" ht="16" customHeight="1" x14ac:dyDescent="0.2">
      <c r="A241" s="20"/>
    </row>
    <row r="242" spans="1:1" ht="16" customHeight="1" x14ac:dyDescent="0.2">
      <c r="A242" s="20"/>
    </row>
    <row r="243" spans="1:1" ht="16" customHeight="1" x14ac:dyDescent="0.2">
      <c r="A243" s="20"/>
    </row>
    <row r="244" spans="1:1" ht="16" customHeight="1" x14ac:dyDescent="0.2">
      <c r="A244" s="20"/>
    </row>
    <row r="245" spans="1:1" ht="16" customHeight="1" x14ac:dyDescent="0.2">
      <c r="A245" s="20"/>
    </row>
    <row r="246" spans="1:1" ht="16" customHeight="1" x14ac:dyDescent="0.2">
      <c r="A246" s="20"/>
    </row>
    <row r="247" spans="1:1" ht="16" customHeight="1" x14ac:dyDescent="0.2">
      <c r="A247" s="20"/>
    </row>
    <row r="248" spans="1:1" ht="16" customHeight="1" x14ac:dyDescent="0.2">
      <c r="A248" s="20"/>
    </row>
    <row r="249" spans="1:1" ht="16" customHeight="1" x14ac:dyDescent="0.2">
      <c r="A249" s="20"/>
    </row>
    <row r="250" spans="1:1" ht="16" customHeight="1" x14ac:dyDescent="0.2">
      <c r="A250" s="20"/>
    </row>
    <row r="251" spans="1:1" ht="16" customHeight="1" x14ac:dyDescent="0.2">
      <c r="A251" s="20"/>
    </row>
    <row r="252" spans="1:1" ht="16" customHeight="1" x14ac:dyDescent="0.2">
      <c r="A252" s="20"/>
    </row>
    <row r="253" spans="1:1" ht="16" customHeight="1" x14ac:dyDescent="0.2">
      <c r="A253" s="20"/>
    </row>
    <row r="254" spans="1:1" ht="16" customHeight="1" x14ac:dyDescent="0.2">
      <c r="A254" s="20"/>
    </row>
    <row r="255" spans="1:1" ht="16" customHeight="1" x14ac:dyDescent="0.2">
      <c r="A255" s="20"/>
    </row>
    <row r="256" spans="1:1" ht="16" customHeight="1" x14ac:dyDescent="0.2">
      <c r="A256" s="20"/>
    </row>
    <row r="257" spans="1:1" ht="16" customHeight="1" x14ac:dyDescent="0.2">
      <c r="A257" s="20"/>
    </row>
    <row r="258" spans="1:1" ht="16" customHeight="1" x14ac:dyDescent="0.2">
      <c r="A258" s="20"/>
    </row>
    <row r="259" spans="1:1" ht="16" customHeight="1" x14ac:dyDescent="0.2">
      <c r="A259" s="20"/>
    </row>
    <row r="260" spans="1:1" ht="16" customHeight="1" x14ac:dyDescent="0.2">
      <c r="A260" s="20"/>
    </row>
    <row r="261" spans="1:1" ht="16" customHeight="1" x14ac:dyDescent="0.2">
      <c r="A261" s="20"/>
    </row>
    <row r="262" spans="1:1" ht="16" customHeight="1" x14ac:dyDescent="0.2">
      <c r="A262" s="20"/>
    </row>
    <row r="263" spans="1:1" ht="16" customHeight="1" x14ac:dyDescent="0.2">
      <c r="A263" s="20"/>
    </row>
    <row r="264" spans="1:1" ht="16" customHeight="1" x14ac:dyDescent="0.2">
      <c r="A264" s="20"/>
    </row>
    <row r="265" spans="1:1" ht="16" customHeight="1" x14ac:dyDescent="0.2">
      <c r="A265" s="20"/>
    </row>
    <row r="266" spans="1:1" ht="16" customHeight="1" x14ac:dyDescent="0.2">
      <c r="A266" s="20"/>
    </row>
    <row r="267" spans="1:1" ht="16" customHeight="1" x14ac:dyDescent="0.2">
      <c r="A267" s="20"/>
    </row>
    <row r="268" spans="1:1" ht="16" customHeight="1" x14ac:dyDescent="0.2">
      <c r="A268" s="20"/>
    </row>
    <row r="269" spans="1:1" ht="16" customHeight="1" x14ac:dyDescent="0.2">
      <c r="A269" s="20"/>
    </row>
    <row r="270" spans="1:1" ht="16" customHeight="1" x14ac:dyDescent="0.2">
      <c r="A270" s="20"/>
    </row>
    <row r="271" spans="1:1" ht="16" customHeight="1" x14ac:dyDescent="0.2">
      <c r="A271" s="20"/>
    </row>
    <row r="272" spans="1:1" ht="16" customHeight="1" x14ac:dyDescent="0.2">
      <c r="A272" s="20"/>
    </row>
    <row r="273" spans="1:1" ht="16" customHeight="1" x14ac:dyDescent="0.2">
      <c r="A273" s="20"/>
    </row>
    <row r="274" spans="1:1" ht="16" customHeight="1" x14ac:dyDescent="0.2">
      <c r="A274" s="20"/>
    </row>
    <row r="275" spans="1:1" ht="16" customHeight="1" x14ac:dyDescent="0.2">
      <c r="A275" s="20"/>
    </row>
    <row r="276" spans="1:1" ht="16" customHeight="1" x14ac:dyDescent="0.2">
      <c r="A276" s="20"/>
    </row>
    <row r="277" spans="1:1" ht="16" customHeight="1" x14ac:dyDescent="0.2">
      <c r="A277" s="20"/>
    </row>
    <row r="278" spans="1:1" ht="16" customHeight="1" x14ac:dyDescent="0.2">
      <c r="A278" s="20"/>
    </row>
    <row r="279" spans="1:1" ht="16" customHeight="1" x14ac:dyDescent="0.2">
      <c r="A279" s="20"/>
    </row>
    <row r="280" spans="1:1" ht="16" customHeight="1" x14ac:dyDescent="0.2">
      <c r="A280" s="20"/>
    </row>
    <row r="281" spans="1:1" ht="16" customHeight="1" x14ac:dyDescent="0.2">
      <c r="A281" s="20"/>
    </row>
    <row r="282" spans="1:1" ht="16" customHeight="1" x14ac:dyDescent="0.2">
      <c r="A282" s="20"/>
    </row>
    <row r="283" spans="1:1" ht="16" customHeight="1" x14ac:dyDescent="0.2">
      <c r="A283" s="20"/>
    </row>
    <row r="284" spans="1:1" ht="16" customHeight="1" x14ac:dyDescent="0.2">
      <c r="A284" s="20"/>
    </row>
    <row r="285" spans="1:1" ht="16" customHeight="1" x14ac:dyDescent="0.2">
      <c r="A285" s="20"/>
    </row>
    <row r="286" spans="1:1" ht="16" customHeight="1" x14ac:dyDescent="0.2">
      <c r="A286" s="20"/>
    </row>
    <row r="287" spans="1:1" ht="16" customHeight="1" x14ac:dyDescent="0.2">
      <c r="A287" s="20"/>
    </row>
    <row r="288" spans="1:1" ht="16" customHeight="1" x14ac:dyDescent="0.2">
      <c r="A288" s="20"/>
    </row>
    <row r="289" spans="1:1" ht="16" customHeight="1" x14ac:dyDescent="0.2">
      <c r="A289" s="20"/>
    </row>
    <row r="290" spans="1:1" ht="16" customHeight="1" x14ac:dyDescent="0.2">
      <c r="A290" s="20"/>
    </row>
    <row r="291" spans="1:1" ht="16" customHeight="1" x14ac:dyDescent="0.2">
      <c r="A291" s="20"/>
    </row>
    <row r="292" spans="1:1" ht="16" customHeight="1" x14ac:dyDescent="0.2">
      <c r="A292" s="20"/>
    </row>
    <row r="293" spans="1:1" ht="16" customHeight="1" x14ac:dyDescent="0.2">
      <c r="A293" s="20"/>
    </row>
    <row r="294" spans="1:1" ht="16" customHeight="1" x14ac:dyDescent="0.2">
      <c r="A294" s="20"/>
    </row>
    <row r="295" spans="1:1" ht="16" customHeight="1" x14ac:dyDescent="0.2">
      <c r="A295" s="20"/>
    </row>
    <row r="296" spans="1:1" ht="16" customHeight="1" x14ac:dyDescent="0.2">
      <c r="A296" s="20"/>
    </row>
    <row r="297" spans="1:1" ht="16" customHeight="1" x14ac:dyDescent="0.2">
      <c r="A297" s="20"/>
    </row>
    <row r="298" spans="1:1" ht="16" customHeight="1" x14ac:dyDescent="0.2">
      <c r="A298" s="20"/>
    </row>
    <row r="299" spans="1:1" ht="16" customHeight="1" x14ac:dyDescent="0.2">
      <c r="A299" s="20"/>
    </row>
    <row r="300" spans="1:1" ht="16" customHeight="1" x14ac:dyDescent="0.2">
      <c r="A300" s="20"/>
    </row>
    <row r="301" spans="1:1" ht="16" customHeight="1" x14ac:dyDescent="0.2">
      <c r="A301" s="20"/>
    </row>
    <row r="302" spans="1:1" ht="16" customHeight="1" x14ac:dyDescent="0.2">
      <c r="A302" s="20"/>
    </row>
    <row r="303" spans="1:1" ht="16" customHeight="1" x14ac:dyDescent="0.2">
      <c r="A303" s="20"/>
    </row>
    <row r="304" spans="1:1" ht="16" customHeight="1" x14ac:dyDescent="0.2">
      <c r="A304" s="20"/>
    </row>
    <row r="305" spans="1:1" ht="16" customHeight="1" x14ac:dyDescent="0.2">
      <c r="A305" s="20"/>
    </row>
    <row r="306" spans="1:1" ht="16" customHeight="1" x14ac:dyDescent="0.2">
      <c r="A306" s="20"/>
    </row>
    <row r="307" spans="1:1" ht="16" customHeight="1" x14ac:dyDescent="0.2">
      <c r="A307" s="20"/>
    </row>
    <row r="308" spans="1:1" ht="16" customHeight="1" x14ac:dyDescent="0.2">
      <c r="A308" s="20"/>
    </row>
    <row r="309" spans="1:1" ht="16" customHeight="1" x14ac:dyDescent="0.2">
      <c r="A309" s="20"/>
    </row>
    <row r="310" spans="1:1" ht="16" customHeight="1" x14ac:dyDescent="0.2">
      <c r="A310" s="20"/>
    </row>
    <row r="311" spans="1:1" ht="16" customHeight="1" x14ac:dyDescent="0.2">
      <c r="A311" s="20"/>
    </row>
    <row r="312" spans="1:1" ht="16" customHeight="1" x14ac:dyDescent="0.2">
      <c r="A312" s="20"/>
    </row>
    <row r="313" spans="1:1" ht="16" customHeight="1" x14ac:dyDescent="0.2">
      <c r="A313" s="20"/>
    </row>
    <row r="314" spans="1:1" ht="16" customHeight="1" x14ac:dyDescent="0.2">
      <c r="A314" s="20"/>
    </row>
    <row r="315" spans="1:1" ht="16" customHeight="1" x14ac:dyDescent="0.2">
      <c r="A315" s="20"/>
    </row>
    <row r="316" spans="1:1" ht="16" customHeight="1" x14ac:dyDescent="0.2">
      <c r="A316" s="20"/>
    </row>
    <row r="317" spans="1:1" ht="16" customHeight="1" x14ac:dyDescent="0.2">
      <c r="A317" s="20"/>
    </row>
    <row r="318" spans="1:1" ht="16" customHeight="1" x14ac:dyDescent="0.2">
      <c r="A318" s="20"/>
    </row>
    <row r="319" spans="1:1" ht="16" customHeight="1" x14ac:dyDescent="0.2">
      <c r="A319" s="20"/>
    </row>
    <row r="320" spans="1:1" ht="16" customHeight="1" x14ac:dyDescent="0.2">
      <c r="A320" s="20"/>
    </row>
    <row r="321" spans="1:1" ht="16" customHeight="1" x14ac:dyDescent="0.2">
      <c r="A321" s="20"/>
    </row>
    <row r="322" spans="1:1" ht="16" customHeight="1" x14ac:dyDescent="0.2">
      <c r="A322" s="20"/>
    </row>
    <row r="323" spans="1:1" ht="16" customHeight="1" x14ac:dyDescent="0.2">
      <c r="A323" s="20"/>
    </row>
    <row r="324" spans="1:1" ht="16" customHeight="1" x14ac:dyDescent="0.2">
      <c r="A324" s="20"/>
    </row>
    <row r="325" spans="1:1" ht="16" customHeight="1" x14ac:dyDescent="0.2">
      <c r="A325" s="20"/>
    </row>
    <row r="326" spans="1:1" ht="16" customHeight="1" x14ac:dyDescent="0.2">
      <c r="A326" s="20"/>
    </row>
    <row r="327" spans="1:1" ht="16" customHeight="1" x14ac:dyDescent="0.2">
      <c r="A327" s="20"/>
    </row>
    <row r="328" spans="1:1" ht="16" customHeight="1" x14ac:dyDescent="0.2">
      <c r="A328" s="20"/>
    </row>
    <row r="329" spans="1:1" ht="16" customHeight="1" x14ac:dyDescent="0.2">
      <c r="A329" s="20"/>
    </row>
    <row r="330" spans="1:1" ht="16" customHeight="1" x14ac:dyDescent="0.2">
      <c r="A330" s="20"/>
    </row>
    <row r="331" spans="1:1" ht="16" customHeight="1" x14ac:dyDescent="0.2">
      <c r="A331" s="20"/>
    </row>
    <row r="332" spans="1:1" ht="16" customHeight="1" x14ac:dyDescent="0.2">
      <c r="A332" s="20"/>
    </row>
    <row r="333" spans="1:1" ht="16" customHeight="1" x14ac:dyDescent="0.2">
      <c r="A333" s="20"/>
    </row>
    <row r="334" spans="1:1" ht="16" customHeight="1" x14ac:dyDescent="0.2">
      <c r="A334" s="20"/>
    </row>
    <row r="335" spans="1:1" ht="16" customHeight="1" x14ac:dyDescent="0.2">
      <c r="A335" s="20"/>
    </row>
    <row r="336" spans="1:1" ht="16" customHeight="1" x14ac:dyDescent="0.2">
      <c r="A336" s="20"/>
    </row>
    <row r="337" spans="1:1" ht="16" customHeight="1" x14ac:dyDescent="0.2">
      <c r="A337" s="20"/>
    </row>
    <row r="338" spans="1:1" ht="16" customHeight="1" x14ac:dyDescent="0.2">
      <c r="A338" s="20"/>
    </row>
    <row r="339" spans="1:1" ht="16" customHeight="1" x14ac:dyDescent="0.2">
      <c r="A339" s="20"/>
    </row>
    <row r="340" spans="1:1" ht="16" customHeight="1" x14ac:dyDescent="0.2">
      <c r="A340" s="20"/>
    </row>
    <row r="341" spans="1:1" ht="16" customHeight="1" x14ac:dyDescent="0.2">
      <c r="A341" s="20"/>
    </row>
    <row r="342" spans="1:1" ht="16" customHeight="1" x14ac:dyDescent="0.2">
      <c r="A342" s="20"/>
    </row>
    <row r="343" spans="1:1" ht="16" customHeight="1" x14ac:dyDescent="0.2">
      <c r="A343" s="20"/>
    </row>
    <row r="344" spans="1:1" ht="16" customHeight="1" x14ac:dyDescent="0.2">
      <c r="A344" s="20"/>
    </row>
    <row r="345" spans="1:1" ht="16" customHeight="1" x14ac:dyDescent="0.2">
      <c r="A345" s="20"/>
    </row>
    <row r="346" spans="1:1" ht="16" customHeight="1" x14ac:dyDescent="0.2">
      <c r="A346" s="20"/>
    </row>
    <row r="347" spans="1:1" ht="16" customHeight="1" x14ac:dyDescent="0.2">
      <c r="A347" s="20"/>
    </row>
    <row r="348" spans="1:1" ht="16" customHeight="1" x14ac:dyDescent="0.2">
      <c r="A348" s="20"/>
    </row>
    <row r="349" spans="1:1" ht="16" customHeight="1" x14ac:dyDescent="0.2">
      <c r="A349" s="20"/>
    </row>
    <row r="350" spans="1:1" ht="16" customHeight="1" x14ac:dyDescent="0.2">
      <c r="A350" s="20"/>
    </row>
    <row r="351" spans="1:1" ht="16" customHeight="1" x14ac:dyDescent="0.2">
      <c r="A351" s="20"/>
    </row>
    <row r="352" spans="1:1" ht="16" customHeight="1" x14ac:dyDescent="0.2">
      <c r="A352" s="20"/>
    </row>
    <row r="353" spans="1:1" ht="16" customHeight="1" x14ac:dyDescent="0.2">
      <c r="A353" s="20"/>
    </row>
    <row r="354" spans="1:1" ht="16" customHeight="1" x14ac:dyDescent="0.2">
      <c r="A354" s="20"/>
    </row>
    <row r="355" spans="1:1" ht="16" customHeight="1" x14ac:dyDescent="0.2">
      <c r="A355" s="20"/>
    </row>
    <row r="356" spans="1:1" ht="16" customHeight="1" x14ac:dyDescent="0.2">
      <c r="A356" s="20"/>
    </row>
    <row r="357" spans="1:1" ht="16" customHeight="1" x14ac:dyDescent="0.2">
      <c r="A357" s="20"/>
    </row>
    <row r="358" spans="1:1" ht="16" customHeight="1" x14ac:dyDescent="0.2">
      <c r="A358" s="20"/>
    </row>
    <row r="359" spans="1:1" ht="16" customHeight="1" x14ac:dyDescent="0.2">
      <c r="A359" s="20"/>
    </row>
    <row r="360" spans="1:1" ht="16" customHeight="1" x14ac:dyDescent="0.2">
      <c r="A360" s="20"/>
    </row>
    <row r="361" spans="1:1" ht="16" customHeight="1" x14ac:dyDescent="0.2">
      <c r="A361" s="20"/>
    </row>
    <row r="362" spans="1:1" ht="16" customHeight="1" x14ac:dyDescent="0.2">
      <c r="A362" s="20"/>
    </row>
    <row r="363" spans="1:1" ht="16" customHeight="1" x14ac:dyDescent="0.2">
      <c r="A363" s="20"/>
    </row>
    <row r="364" spans="1:1" ht="16" customHeight="1" x14ac:dyDescent="0.2">
      <c r="A364" s="20"/>
    </row>
    <row r="365" spans="1:1" ht="16" customHeight="1" x14ac:dyDescent="0.2">
      <c r="A365" s="20"/>
    </row>
    <row r="366" spans="1:1" ht="16" customHeight="1" x14ac:dyDescent="0.2">
      <c r="A366" s="20"/>
    </row>
    <row r="367" spans="1:1" ht="16" customHeight="1" x14ac:dyDescent="0.2">
      <c r="A367" s="20"/>
    </row>
    <row r="368" spans="1:1" ht="16" customHeight="1" x14ac:dyDescent="0.2">
      <c r="A368" s="20"/>
    </row>
    <row r="369" spans="1:1" ht="16" customHeight="1" x14ac:dyDescent="0.2">
      <c r="A369" s="20"/>
    </row>
    <row r="370" spans="1:1" ht="16" customHeight="1" x14ac:dyDescent="0.2">
      <c r="A370" s="20"/>
    </row>
    <row r="371" spans="1:1" ht="16" customHeight="1" x14ac:dyDescent="0.2">
      <c r="A371" s="20"/>
    </row>
    <row r="372" spans="1:1" ht="16" customHeight="1" x14ac:dyDescent="0.2">
      <c r="A372" s="20"/>
    </row>
    <row r="373" spans="1:1" ht="16" customHeight="1" x14ac:dyDescent="0.2">
      <c r="A373" s="20"/>
    </row>
    <row r="374" spans="1:1" ht="16" customHeight="1" x14ac:dyDescent="0.2">
      <c r="A374" s="20"/>
    </row>
    <row r="375" spans="1:1" ht="16" customHeight="1" x14ac:dyDescent="0.2">
      <c r="A375" s="20"/>
    </row>
    <row r="376" spans="1:1" ht="16" customHeight="1" x14ac:dyDescent="0.2">
      <c r="A376" s="20"/>
    </row>
    <row r="377" spans="1:1" ht="16" customHeight="1" x14ac:dyDescent="0.2">
      <c r="A377" s="20"/>
    </row>
    <row r="378" spans="1:1" ht="16" customHeight="1" x14ac:dyDescent="0.2">
      <c r="A378" s="20"/>
    </row>
    <row r="379" spans="1:1" ht="16" customHeight="1" x14ac:dyDescent="0.2">
      <c r="A379" s="20"/>
    </row>
    <row r="380" spans="1:1" ht="16" customHeight="1" x14ac:dyDescent="0.2">
      <c r="A380" s="20"/>
    </row>
    <row r="381" spans="1:1" ht="16" customHeight="1" x14ac:dyDescent="0.2">
      <c r="A381" s="20"/>
    </row>
    <row r="382" spans="1:1" ht="16" customHeight="1" x14ac:dyDescent="0.2">
      <c r="A382" s="20"/>
    </row>
    <row r="383" spans="1:1" ht="16" customHeight="1" x14ac:dyDescent="0.2">
      <c r="A383" s="20"/>
    </row>
    <row r="384" spans="1:1" ht="16" customHeight="1" x14ac:dyDescent="0.2">
      <c r="A384" s="20"/>
    </row>
    <row r="385" spans="1:1" ht="16" customHeight="1" x14ac:dyDescent="0.2">
      <c r="A385" s="20"/>
    </row>
    <row r="386" spans="1:1" ht="16" customHeight="1" x14ac:dyDescent="0.2">
      <c r="A386" s="20"/>
    </row>
    <row r="387" spans="1:1" ht="16" customHeight="1" x14ac:dyDescent="0.2">
      <c r="A387" s="20"/>
    </row>
    <row r="388" spans="1:1" ht="16" customHeight="1" x14ac:dyDescent="0.2">
      <c r="A388" s="20"/>
    </row>
    <row r="389" spans="1:1" ht="16" customHeight="1" x14ac:dyDescent="0.2">
      <c r="A389" s="20"/>
    </row>
    <row r="390" spans="1:1" ht="16" customHeight="1" x14ac:dyDescent="0.2">
      <c r="A390" s="20"/>
    </row>
    <row r="391" spans="1:1" ht="16" customHeight="1" x14ac:dyDescent="0.2">
      <c r="A391" s="20"/>
    </row>
    <row r="392" spans="1:1" ht="16" customHeight="1" x14ac:dyDescent="0.2">
      <c r="A392" s="20"/>
    </row>
    <row r="393" spans="1:1" ht="16" customHeight="1" x14ac:dyDescent="0.2">
      <c r="A393" s="20"/>
    </row>
    <row r="394" spans="1:1" ht="16" customHeight="1" x14ac:dyDescent="0.2">
      <c r="A394" s="20"/>
    </row>
    <row r="395" spans="1:1" ht="16" customHeight="1" x14ac:dyDescent="0.2">
      <c r="A395" s="20"/>
    </row>
    <row r="396" spans="1:1" ht="16" customHeight="1" x14ac:dyDescent="0.2">
      <c r="A396" s="20"/>
    </row>
    <row r="397" spans="1:1" ht="16" customHeight="1" x14ac:dyDescent="0.2">
      <c r="A397" s="20"/>
    </row>
    <row r="398" spans="1:1" ht="16" customHeight="1" x14ac:dyDescent="0.2">
      <c r="A398" s="20"/>
    </row>
    <row r="399" spans="1:1" ht="16" customHeight="1" x14ac:dyDescent="0.2">
      <c r="A399" s="20"/>
    </row>
    <row r="400" spans="1:1" ht="16" customHeight="1" x14ac:dyDescent="0.2">
      <c r="A400" s="20"/>
    </row>
    <row r="401" spans="1:1" ht="16" customHeight="1" x14ac:dyDescent="0.2">
      <c r="A401" s="20"/>
    </row>
    <row r="402" spans="1:1" ht="16" customHeight="1" x14ac:dyDescent="0.2">
      <c r="A402" s="20"/>
    </row>
    <row r="403" spans="1:1" ht="16" customHeight="1" x14ac:dyDescent="0.2">
      <c r="A403" s="20"/>
    </row>
    <row r="404" spans="1:1" ht="16" customHeight="1" x14ac:dyDescent="0.2">
      <c r="A404" s="20"/>
    </row>
    <row r="405" spans="1:1" ht="16" customHeight="1" x14ac:dyDescent="0.2">
      <c r="A405" s="20"/>
    </row>
    <row r="406" spans="1:1" ht="16" customHeight="1" x14ac:dyDescent="0.2">
      <c r="A406" s="20"/>
    </row>
    <row r="407" spans="1:1" ht="16" customHeight="1" x14ac:dyDescent="0.2">
      <c r="A407" s="20"/>
    </row>
    <row r="408" spans="1:1" ht="16" customHeight="1" x14ac:dyDescent="0.2">
      <c r="A408" s="20"/>
    </row>
    <row r="409" spans="1:1" ht="16" customHeight="1" x14ac:dyDescent="0.2">
      <c r="A409" s="20"/>
    </row>
    <row r="410" spans="1:1" ht="16" customHeight="1" x14ac:dyDescent="0.2">
      <c r="A410" s="20"/>
    </row>
    <row r="411" spans="1:1" ht="16" customHeight="1" x14ac:dyDescent="0.2">
      <c r="A411" s="20"/>
    </row>
    <row r="412" spans="1:1" ht="16" customHeight="1" x14ac:dyDescent="0.2">
      <c r="A412" s="20"/>
    </row>
    <row r="413" spans="1:1" ht="16" customHeight="1" x14ac:dyDescent="0.2">
      <c r="A413" s="20"/>
    </row>
    <row r="414" spans="1:1" ht="16" customHeight="1" x14ac:dyDescent="0.2">
      <c r="A414" s="20"/>
    </row>
    <row r="415" spans="1:1" ht="16" customHeight="1" x14ac:dyDescent="0.2">
      <c r="A415" s="20"/>
    </row>
    <row r="416" spans="1:1" ht="16" customHeight="1" x14ac:dyDescent="0.2">
      <c r="A416" s="20"/>
    </row>
    <row r="417" spans="1:1" ht="16" customHeight="1" x14ac:dyDescent="0.2">
      <c r="A417" s="20"/>
    </row>
    <row r="418" spans="1:1" ht="16" customHeight="1" x14ac:dyDescent="0.2">
      <c r="A418" s="20"/>
    </row>
    <row r="419" spans="1:1" ht="16" customHeight="1" x14ac:dyDescent="0.2">
      <c r="A419" s="20"/>
    </row>
    <row r="420" spans="1:1" ht="16" customHeight="1" x14ac:dyDescent="0.2">
      <c r="A420" s="20"/>
    </row>
    <row r="421" spans="1:1" ht="16" customHeight="1" x14ac:dyDescent="0.2">
      <c r="A421" s="20"/>
    </row>
    <row r="422" spans="1:1" ht="16" customHeight="1" x14ac:dyDescent="0.2">
      <c r="A422" s="20"/>
    </row>
    <row r="423" spans="1:1" ht="16" customHeight="1" x14ac:dyDescent="0.2">
      <c r="A423" s="20"/>
    </row>
    <row r="424" spans="1:1" ht="16" customHeight="1" x14ac:dyDescent="0.2">
      <c r="A424" s="20"/>
    </row>
    <row r="425" spans="1:1" ht="16" customHeight="1" x14ac:dyDescent="0.2">
      <c r="A425" s="20"/>
    </row>
    <row r="426" spans="1:1" ht="16" customHeight="1" x14ac:dyDescent="0.2">
      <c r="A426" s="20"/>
    </row>
    <row r="427" spans="1:1" ht="16" customHeight="1" x14ac:dyDescent="0.2">
      <c r="A427" s="20"/>
    </row>
    <row r="428" spans="1:1" ht="16" customHeight="1" x14ac:dyDescent="0.2">
      <c r="A428" s="20"/>
    </row>
    <row r="429" spans="1:1" ht="16" customHeight="1" x14ac:dyDescent="0.2">
      <c r="A429" s="20"/>
    </row>
    <row r="430" spans="1:1" ht="16" customHeight="1" x14ac:dyDescent="0.2">
      <c r="A430" s="20"/>
    </row>
    <row r="431" spans="1:1" ht="16" customHeight="1" x14ac:dyDescent="0.2">
      <c r="A431" s="20"/>
    </row>
    <row r="432" spans="1:1" ht="16" customHeight="1" x14ac:dyDescent="0.2">
      <c r="A432" s="20"/>
    </row>
    <row r="433" spans="1:1" ht="16" customHeight="1" x14ac:dyDescent="0.2">
      <c r="A433" s="20"/>
    </row>
    <row r="434" spans="1:1" ht="16" customHeight="1" x14ac:dyDescent="0.2">
      <c r="A434" s="20"/>
    </row>
    <row r="435" spans="1:1" ht="16" customHeight="1" x14ac:dyDescent="0.2">
      <c r="A435" s="20"/>
    </row>
    <row r="436" spans="1:1" ht="16" customHeight="1" x14ac:dyDescent="0.2">
      <c r="A436" s="20"/>
    </row>
    <row r="437" spans="1:1" ht="16" customHeight="1" x14ac:dyDescent="0.2">
      <c r="A437" s="20"/>
    </row>
    <row r="438" spans="1:1" ht="16" customHeight="1" x14ac:dyDescent="0.2">
      <c r="A438" s="20"/>
    </row>
    <row r="439" spans="1:1" ht="16" customHeight="1" x14ac:dyDescent="0.2">
      <c r="A439" s="20"/>
    </row>
    <row r="440" spans="1:1" ht="16" customHeight="1" x14ac:dyDescent="0.2">
      <c r="A440" s="20"/>
    </row>
    <row r="441" spans="1:1" ht="16" customHeight="1" x14ac:dyDescent="0.2">
      <c r="A441" s="20"/>
    </row>
    <row r="442" spans="1:1" ht="16" customHeight="1" x14ac:dyDescent="0.2">
      <c r="A442" s="20"/>
    </row>
    <row r="443" spans="1:1" ht="16" customHeight="1" x14ac:dyDescent="0.2">
      <c r="A443" s="20"/>
    </row>
    <row r="444" spans="1:1" ht="16" customHeight="1" x14ac:dyDescent="0.2">
      <c r="A444" s="20"/>
    </row>
    <row r="445" spans="1:1" ht="16" customHeight="1" x14ac:dyDescent="0.2">
      <c r="A445" s="20"/>
    </row>
    <row r="446" spans="1:1" ht="16" customHeight="1" x14ac:dyDescent="0.2">
      <c r="A446" s="20"/>
    </row>
    <row r="447" spans="1:1" ht="16" customHeight="1" x14ac:dyDescent="0.2">
      <c r="A447" s="20"/>
    </row>
    <row r="448" spans="1:1" ht="16" customHeight="1" x14ac:dyDescent="0.2">
      <c r="A448" s="20"/>
    </row>
    <row r="449" spans="1:1" ht="16" customHeight="1" x14ac:dyDescent="0.2">
      <c r="A449" s="20"/>
    </row>
    <row r="450" spans="1:1" ht="16" customHeight="1" x14ac:dyDescent="0.2">
      <c r="A450" s="20"/>
    </row>
    <row r="451" spans="1:1" ht="16" customHeight="1" x14ac:dyDescent="0.2">
      <c r="A451" s="20"/>
    </row>
    <row r="452" spans="1:1" ht="16" customHeight="1" x14ac:dyDescent="0.2">
      <c r="A452" s="20"/>
    </row>
    <row r="453" spans="1:1" ht="16" customHeight="1" x14ac:dyDescent="0.2">
      <c r="A453" s="20"/>
    </row>
    <row r="454" spans="1:1" ht="16" customHeight="1" x14ac:dyDescent="0.2">
      <c r="A454" s="20"/>
    </row>
    <row r="455" spans="1:1" ht="16" customHeight="1" x14ac:dyDescent="0.2">
      <c r="A455" s="20"/>
    </row>
    <row r="456" spans="1:1" ht="16" customHeight="1" x14ac:dyDescent="0.2">
      <c r="A456" s="20"/>
    </row>
    <row r="457" spans="1:1" ht="16" customHeight="1" x14ac:dyDescent="0.2">
      <c r="A457" s="20"/>
    </row>
    <row r="458" spans="1:1" ht="16" customHeight="1" x14ac:dyDescent="0.2">
      <c r="A458" s="20"/>
    </row>
    <row r="459" spans="1:1" ht="16" customHeight="1" x14ac:dyDescent="0.2">
      <c r="A459" s="20"/>
    </row>
    <row r="460" spans="1:1" ht="16" customHeight="1" x14ac:dyDescent="0.2">
      <c r="A460" s="20"/>
    </row>
    <row r="461" spans="1:1" ht="16" customHeight="1" x14ac:dyDescent="0.2">
      <c r="A461" s="20"/>
    </row>
    <row r="462" spans="1:1" ht="16" customHeight="1" x14ac:dyDescent="0.2">
      <c r="A462" s="20"/>
    </row>
    <row r="463" spans="1:1" ht="16" customHeight="1" x14ac:dyDescent="0.2">
      <c r="A463" s="20"/>
    </row>
    <row r="464" spans="1:1" ht="16" customHeight="1" x14ac:dyDescent="0.2">
      <c r="A464" s="20"/>
    </row>
    <row r="465" spans="1:1" ht="16" customHeight="1" x14ac:dyDescent="0.2">
      <c r="A465" s="20"/>
    </row>
    <row r="466" spans="1:1" ht="16" customHeight="1" x14ac:dyDescent="0.2">
      <c r="A466" s="20"/>
    </row>
    <row r="467" spans="1:1" ht="16" customHeight="1" x14ac:dyDescent="0.2">
      <c r="A467" s="20"/>
    </row>
    <row r="468" spans="1:1" ht="16" customHeight="1" x14ac:dyDescent="0.2">
      <c r="A468" s="20"/>
    </row>
    <row r="469" spans="1:1" ht="16" customHeight="1" x14ac:dyDescent="0.2">
      <c r="A469" s="20"/>
    </row>
    <row r="470" spans="1:1" ht="16" customHeight="1" x14ac:dyDescent="0.2">
      <c r="A470" s="20"/>
    </row>
    <row r="471" spans="1:1" ht="16" customHeight="1" x14ac:dyDescent="0.2">
      <c r="A471" s="20"/>
    </row>
    <row r="472" spans="1:1" ht="16" customHeight="1" x14ac:dyDescent="0.2">
      <c r="A472" s="20"/>
    </row>
    <row r="473" spans="1:1" ht="16" customHeight="1" x14ac:dyDescent="0.2">
      <c r="A473" s="20"/>
    </row>
    <row r="474" spans="1:1" ht="16" customHeight="1" x14ac:dyDescent="0.2">
      <c r="A474" s="20"/>
    </row>
    <row r="475" spans="1:1" ht="16" customHeight="1" x14ac:dyDescent="0.2">
      <c r="A475" s="20"/>
    </row>
    <row r="476" spans="1:1" ht="16" customHeight="1" x14ac:dyDescent="0.2">
      <c r="A476" s="20"/>
    </row>
    <row r="477" spans="1:1" ht="16" customHeight="1" x14ac:dyDescent="0.2">
      <c r="A477" s="20"/>
    </row>
    <row r="478" spans="1:1" ht="16" customHeight="1" x14ac:dyDescent="0.2">
      <c r="A478" s="20"/>
    </row>
    <row r="479" spans="1:1" ht="16" customHeight="1" x14ac:dyDescent="0.2">
      <c r="A479" s="20"/>
    </row>
    <row r="480" spans="1:1" ht="16" customHeight="1" x14ac:dyDescent="0.2">
      <c r="A480" s="20"/>
    </row>
    <row r="481" spans="1:1" ht="16" customHeight="1" x14ac:dyDescent="0.2">
      <c r="A481" s="20"/>
    </row>
    <row r="482" spans="1:1" ht="16" customHeight="1" x14ac:dyDescent="0.2">
      <c r="A482" s="20"/>
    </row>
    <row r="483" spans="1:1" ht="16" customHeight="1" x14ac:dyDescent="0.2">
      <c r="A483" s="20"/>
    </row>
    <row r="484" spans="1:1" ht="16" customHeight="1" x14ac:dyDescent="0.2">
      <c r="A484" s="20"/>
    </row>
    <row r="485" spans="1:1" ht="16" customHeight="1" x14ac:dyDescent="0.2">
      <c r="A485" s="20"/>
    </row>
    <row r="486" spans="1:1" ht="16" customHeight="1" x14ac:dyDescent="0.2">
      <c r="A486" s="20"/>
    </row>
    <row r="487" spans="1:1" ht="16" customHeight="1" x14ac:dyDescent="0.2">
      <c r="A487" s="20"/>
    </row>
    <row r="488" spans="1:1" ht="16" customHeight="1" x14ac:dyDescent="0.2">
      <c r="A488" s="20"/>
    </row>
    <row r="489" spans="1:1" ht="16" customHeight="1" x14ac:dyDescent="0.2">
      <c r="A489" s="20"/>
    </row>
    <row r="490" spans="1:1" ht="16" customHeight="1" x14ac:dyDescent="0.2">
      <c r="A490" s="20"/>
    </row>
    <row r="491" spans="1:1" ht="16" customHeight="1" x14ac:dyDescent="0.2">
      <c r="A491" s="20"/>
    </row>
    <row r="492" spans="1:1" ht="16" customHeight="1" x14ac:dyDescent="0.2">
      <c r="A492" s="20"/>
    </row>
    <row r="493" spans="1:1" ht="16" customHeight="1" x14ac:dyDescent="0.2">
      <c r="A493" s="20"/>
    </row>
    <row r="494" spans="1:1" ht="16" customHeight="1" x14ac:dyDescent="0.2">
      <c r="A494" s="20"/>
    </row>
    <row r="495" spans="1:1" ht="16" customHeight="1" x14ac:dyDescent="0.2">
      <c r="A495" s="20"/>
    </row>
    <row r="496" spans="1:1" ht="16" customHeight="1" x14ac:dyDescent="0.2">
      <c r="A496" s="20"/>
    </row>
    <row r="497" spans="1:1" ht="16" customHeight="1" x14ac:dyDescent="0.2">
      <c r="A497" s="20"/>
    </row>
    <row r="498" spans="1:1" ht="16" customHeight="1" x14ac:dyDescent="0.2">
      <c r="A498" s="20"/>
    </row>
    <row r="499" spans="1:1" ht="16" customHeight="1" x14ac:dyDescent="0.2">
      <c r="A499" s="20"/>
    </row>
    <row r="500" spans="1:1" ht="16" customHeight="1" x14ac:dyDescent="0.2">
      <c r="A500" s="20"/>
    </row>
    <row r="501" spans="1:1" ht="16" customHeight="1" x14ac:dyDescent="0.2">
      <c r="A501" s="20"/>
    </row>
    <row r="502" spans="1:1" ht="16" customHeight="1" x14ac:dyDescent="0.2">
      <c r="A502" s="20"/>
    </row>
    <row r="503" spans="1:1" ht="16" customHeight="1" x14ac:dyDescent="0.2">
      <c r="A503" s="20"/>
    </row>
    <row r="504" spans="1:1" ht="16" customHeight="1" x14ac:dyDescent="0.2">
      <c r="A504" s="20"/>
    </row>
    <row r="505" spans="1:1" ht="16" customHeight="1" x14ac:dyDescent="0.2">
      <c r="A505" s="20"/>
    </row>
    <row r="506" spans="1:1" ht="16" customHeight="1" x14ac:dyDescent="0.2">
      <c r="A506" s="20"/>
    </row>
    <row r="507" spans="1:1" ht="16" customHeight="1" x14ac:dyDescent="0.2">
      <c r="A507" s="20"/>
    </row>
    <row r="508" spans="1:1" ht="16" customHeight="1" x14ac:dyDescent="0.2">
      <c r="A508" s="20"/>
    </row>
    <row r="509" spans="1:1" ht="16" customHeight="1" x14ac:dyDescent="0.2">
      <c r="A509" s="20"/>
    </row>
    <row r="510" spans="1:1" ht="16" customHeight="1" x14ac:dyDescent="0.2">
      <c r="A510" s="20"/>
    </row>
    <row r="511" spans="1:1" ht="16" customHeight="1" x14ac:dyDescent="0.2">
      <c r="A511" s="20"/>
    </row>
    <row r="512" spans="1:1" ht="16" customHeight="1" x14ac:dyDescent="0.2">
      <c r="A512" s="20"/>
    </row>
    <row r="513" spans="1:1" ht="16" customHeight="1" x14ac:dyDescent="0.2">
      <c r="A513" s="20"/>
    </row>
    <row r="514" spans="1:1" ht="16" customHeight="1" x14ac:dyDescent="0.2">
      <c r="A514" s="20"/>
    </row>
    <row r="515" spans="1:1" ht="16" customHeight="1" x14ac:dyDescent="0.2">
      <c r="A515" s="20"/>
    </row>
    <row r="516" spans="1:1" ht="16" customHeight="1" x14ac:dyDescent="0.2">
      <c r="A516" s="20"/>
    </row>
    <row r="517" spans="1:1" ht="16" customHeight="1" x14ac:dyDescent="0.2">
      <c r="A517" s="20"/>
    </row>
    <row r="518" spans="1:1" ht="16" customHeight="1" x14ac:dyDescent="0.2">
      <c r="A518" s="20"/>
    </row>
    <row r="519" spans="1:1" ht="16" customHeight="1" x14ac:dyDescent="0.2">
      <c r="A519" s="20"/>
    </row>
    <row r="520" spans="1:1" ht="16" customHeight="1" x14ac:dyDescent="0.2">
      <c r="A520" s="20"/>
    </row>
    <row r="521" spans="1:1" ht="16" customHeight="1" x14ac:dyDescent="0.2">
      <c r="A521" s="20"/>
    </row>
    <row r="522" spans="1:1" ht="16" customHeight="1" x14ac:dyDescent="0.2">
      <c r="A522" s="20"/>
    </row>
    <row r="523" spans="1:1" ht="16" customHeight="1" x14ac:dyDescent="0.2">
      <c r="A523" s="20"/>
    </row>
    <row r="524" spans="1:1" ht="16" customHeight="1" x14ac:dyDescent="0.2">
      <c r="A524" s="20"/>
    </row>
    <row r="525" spans="1:1" ht="16" customHeight="1" x14ac:dyDescent="0.2">
      <c r="A525" s="20"/>
    </row>
    <row r="526" spans="1:1" ht="16" customHeight="1" x14ac:dyDescent="0.2">
      <c r="A526" s="20"/>
    </row>
    <row r="527" spans="1:1" ht="16" customHeight="1" x14ac:dyDescent="0.2">
      <c r="A527" s="20"/>
    </row>
    <row r="528" spans="1:1" ht="16" customHeight="1" x14ac:dyDescent="0.2">
      <c r="A528" s="20"/>
    </row>
    <row r="529" spans="1:1" ht="16" customHeight="1" x14ac:dyDescent="0.2">
      <c r="A529" s="20"/>
    </row>
    <row r="530" spans="1:1" ht="16" customHeight="1" x14ac:dyDescent="0.2">
      <c r="A530" s="20"/>
    </row>
    <row r="531" spans="1:1" ht="16" customHeight="1" x14ac:dyDescent="0.2">
      <c r="A531" s="20"/>
    </row>
    <row r="532" spans="1:1" ht="16" customHeight="1" x14ac:dyDescent="0.2">
      <c r="A532" s="20"/>
    </row>
    <row r="533" spans="1:1" ht="16" customHeight="1" x14ac:dyDescent="0.2">
      <c r="A533" s="20"/>
    </row>
    <row r="534" spans="1:1" ht="16" customHeight="1" x14ac:dyDescent="0.2">
      <c r="A534" s="20"/>
    </row>
    <row r="535" spans="1:1" ht="16" customHeight="1" x14ac:dyDescent="0.2">
      <c r="A535" s="20"/>
    </row>
    <row r="536" spans="1:1" ht="16" customHeight="1" x14ac:dyDescent="0.2">
      <c r="A536" s="20"/>
    </row>
    <row r="537" spans="1:1" ht="16" customHeight="1" x14ac:dyDescent="0.2">
      <c r="A537" s="20"/>
    </row>
    <row r="538" spans="1:1" ht="16" customHeight="1" x14ac:dyDescent="0.2">
      <c r="A538" s="20"/>
    </row>
    <row r="539" spans="1:1" ht="16" customHeight="1" x14ac:dyDescent="0.2">
      <c r="A539" s="20"/>
    </row>
    <row r="540" spans="1:1" ht="16" customHeight="1" x14ac:dyDescent="0.2">
      <c r="A540" s="20"/>
    </row>
    <row r="541" spans="1:1" ht="16" customHeight="1" x14ac:dyDescent="0.2">
      <c r="A541" s="20"/>
    </row>
    <row r="542" spans="1:1" ht="16" customHeight="1" x14ac:dyDescent="0.2">
      <c r="A542" s="20"/>
    </row>
    <row r="543" spans="1:1" ht="16" customHeight="1" x14ac:dyDescent="0.2">
      <c r="A543" s="20"/>
    </row>
    <row r="544" spans="1:1" ht="16" customHeight="1" x14ac:dyDescent="0.2">
      <c r="A544" s="20"/>
    </row>
    <row r="545" spans="1:1" ht="16" customHeight="1" x14ac:dyDescent="0.2">
      <c r="A545" s="20"/>
    </row>
    <row r="546" spans="1:1" ht="16" customHeight="1" x14ac:dyDescent="0.2">
      <c r="A546" s="20"/>
    </row>
    <row r="547" spans="1:1" ht="16" customHeight="1" x14ac:dyDescent="0.2">
      <c r="A547" s="20"/>
    </row>
    <row r="548" spans="1:1" ht="16" customHeight="1" x14ac:dyDescent="0.2">
      <c r="A548" s="20"/>
    </row>
    <row r="549" spans="1:1" ht="16" customHeight="1" x14ac:dyDescent="0.2">
      <c r="A549" s="20"/>
    </row>
    <row r="550" spans="1:1" ht="16" customHeight="1" x14ac:dyDescent="0.2">
      <c r="A550" s="20"/>
    </row>
    <row r="551" spans="1:1" ht="16" customHeight="1" x14ac:dyDescent="0.2">
      <c r="A551" s="20"/>
    </row>
    <row r="552" spans="1:1" ht="16" customHeight="1" x14ac:dyDescent="0.2">
      <c r="A552" s="20"/>
    </row>
    <row r="553" spans="1:1" ht="16" customHeight="1" x14ac:dyDescent="0.2">
      <c r="A553" s="20"/>
    </row>
    <row r="554" spans="1:1" ht="16" customHeight="1" x14ac:dyDescent="0.2">
      <c r="A554" s="20"/>
    </row>
    <row r="555" spans="1:1" ht="16" customHeight="1" x14ac:dyDescent="0.2">
      <c r="A555" s="20"/>
    </row>
    <row r="556" spans="1:1" ht="16" customHeight="1" x14ac:dyDescent="0.2">
      <c r="A556" s="20"/>
    </row>
    <row r="557" spans="1:1" ht="16" customHeight="1" x14ac:dyDescent="0.2">
      <c r="A557" s="20"/>
    </row>
    <row r="558" spans="1:1" ht="16" customHeight="1" x14ac:dyDescent="0.2">
      <c r="A558" s="20"/>
    </row>
    <row r="559" spans="1:1" ht="16" customHeight="1" x14ac:dyDescent="0.2">
      <c r="A559" s="20"/>
    </row>
    <row r="560" spans="1:1" ht="16" customHeight="1" x14ac:dyDescent="0.2">
      <c r="A560" s="20"/>
    </row>
    <row r="561" spans="1:1" ht="16" customHeight="1" x14ac:dyDescent="0.2">
      <c r="A561" s="20"/>
    </row>
    <row r="562" spans="1:1" ht="16" customHeight="1" x14ac:dyDescent="0.2">
      <c r="A562" s="20"/>
    </row>
    <row r="563" spans="1:1" ht="16" customHeight="1" x14ac:dyDescent="0.2">
      <c r="A563" s="20"/>
    </row>
    <row r="564" spans="1:1" ht="16" customHeight="1" x14ac:dyDescent="0.2">
      <c r="A564" s="20"/>
    </row>
    <row r="565" spans="1:1" ht="16" customHeight="1" x14ac:dyDescent="0.2">
      <c r="A565" s="20"/>
    </row>
    <row r="566" spans="1:1" ht="16" customHeight="1" x14ac:dyDescent="0.2">
      <c r="A566" s="20"/>
    </row>
    <row r="567" spans="1:1" ht="16" customHeight="1" x14ac:dyDescent="0.2">
      <c r="A567" s="20"/>
    </row>
    <row r="568" spans="1:1" ht="16" customHeight="1" x14ac:dyDescent="0.2">
      <c r="A568" s="20"/>
    </row>
    <row r="569" spans="1:1" ht="16" customHeight="1" x14ac:dyDescent="0.2">
      <c r="A569" s="20"/>
    </row>
    <row r="570" spans="1:1" ht="16" customHeight="1" x14ac:dyDescent="0.2">
      <c r="A570" s="20"/>
    </row>
    <row r="571" spans="1:1" ht="16" customHeight="1" x14ac:dyDescent="0.2">
      <c r="A571" s="20"/>
    </row>
    <row r="572" spans="1:1" ht="16" customHeight="1" x14ac:dyDescent="0.2">
      <c r="A572" s="20"/>
    </row>
    <row r="573" spans="1:1" ht="16" customHeight="1" x14ac:dyDescent="0.2">
      <c r="A573" s="20"/>
    </row>
    <row r="574" spans="1:1" ht="16" customHeight="1" x14ac:dyDescent="0.2">
      <c r="A574" s="20"/>
    </row>
    <row r="575" spans="1:1" ht="16" customHeight="1" x14ac:dyDescent="0.2">
      <c r="A575" s="20"/>
    </row>
    <row r="576" spans="1:1" ht="16" customHeight="1" x14ac:dyDescent="0.2">
      <c r="A576" s="20"/>
    </row>
    <row r="577" spans="1:1" ht="16" customHeight="1" x14ac:dyDescent="0.2">
      <c r="A577" s="20"/>
    </row>
    <row r="578" spans="1:1" ht="16" customHeight="1" x14ac:dyDescent="0.2">
      <c r="A578" s="20"/>
    </row>
    <row r="579" spans="1:1" ht="16" customHeight="1" x14ac:dyDescent="0.2">
      <c r="A579" s="20"/>
    </row>
    <row r="580" spans="1:1" ht="16" customHeight="1" x14ac:dyDescent="0.2">
      <c r="A580" s="20"/>
    </row>
    <row r="581" spans="1:1" ht="16" customHeight="1" x14ac:dyDescent="0.2">
      <c r="A581" s="20"/>
    </row>
    <row r="582" spans="1:1" ht="16" customHeight="1" x14ac:dyDescent="0.2">
      <c r="A582" s="20"/>
    </row>
    <row r="583" spans="1:1" ht="16" customHeight="1" x14ac:dyDescent="0.2">
      <c r="A583" s="20"/>
    </row>
    <row r="584" spans="1:1" ht="16" customHeight="1" x14ac:dyDescent="0.2">
      <c r="A584" s="20"/>
    </row>
    <row r="585" spans="1:1" ht="16" customHeight="1" x14ac:dyDescent="0.2">
      <c r="A585" s="20"/>
    </row>
    <row r="586" spans="1:1" ht="16" customHeight="1" x14ac:dyDescent="0.2">
      <c r="A586" s="20"/>
    </row>
    <row r="587" spans="1:1" ht="16" customHeight="1" x14ac:dyDescent="0.2">
      <c r="A587" s="20"/>
    </row>
    <row r="588" spans="1:1" ht="16" customHeight="1" x14ac:dyDescent="0.2">
      <c r="A588" s="20"/>
    </row>
    <row r="589" spans="1:1" ht="16" customHeight="1" x14ac:dyDescent="0.2">
      <c r="A589" s="20"/>
    </row>
    <row r="590" spans="1:1" ht="16" customHeight="1" x14ac:dyDescent="0.2">
      <c r="A590" s="20"/>
    </row>
    <row r="591" spans="1:1" ht="16" customHeight="1" x14ac:dyDescent="0.2">
      <c r="A591" s="20"/>
    </row>
    <row r="592" spans="1:1" ht="16" customHeight="1" x14ac:dyDescent="0.2">
      <c r="A592" s="20"/>
    </row>
    <row r="593" spans="1:1" ht="16" customHeight="1" x14ac:dyDescent="0.2">
      <c r="A593" s="20"/>
    </row>
    <row r="594" spans="1:1" ht="16" customHeight="1" x14ac:dyDescent="0.2">
      <c r="A594" s="20"/>
    </row>
    <row r="595" spans="1:1" ht="16" customHeight="1" x14ac:dyDescent="0.2">
      <c r="A595" s="20"/>
    </row>
    <row r="596" spans="1:1" ht="16" customHeight="1" x14ac:dyDescent="0.2">
      <c r="A596" s="20"/>
    </row>
    <row r="597" spans="1:1" ht="16" customHeight="1" x14ac:dyDescent="0.2">
      <c r="A597" s="20"/>
    </row>
    <row r="598" spans="1:1" ht="16" customHeight="1" x14ac:dyDescent="0.2">
      <c r="A598" s="20"/>
    </row>
    <row r="599" spans="1:1" ht="16" customHeight="1" x14ac:dyDescent="0.2">
      <c r="A599" s="20"/>
    </row>
    <row r="600" spans="1:1" ht="16" customHeight="1" x14ac:dyDescent="0.2">
      <c r="A600" s="20"/>
    </row>
    <row r="601" spans="1:1" ht="16" customHeight="1" x14ac:dyDescent="0.2">
      <c r="A601" s="20"/>
    </row>
    <row r="602" spans="1:1" ht="16" customHeight="1" x14ac:dyDescent="0.2">
      <c r="A602" s="20"/>
    </row>
    <row r="603" spans="1:1" ht="16" customHeight="1" x14ac:dyDescent="0.2">
      <c r="A603" s="20"/>
    </row>
    <row r="604" spans="1:1" ht="16" customHeight="1" x14ac:dyDescent="0.2">
      <c r="A604" s="20"/>
    </row>
    <row r="605" spans="1:1" ht="16" customHeight="1" x14ac:dyDescent="0.2">
      <c r="A605" s="20"/>
    </row>
    <row r="606" spans="1:1" ht="16" customHeight="1" x14ac:dyDescent="0.2">
      <c r="A606" s="20"/>
    </row>
    <row r="607" spans="1:1" ht="16" customHeight="1" x14ac:dyDescent="0.2">
      <c r="A607" s="20"/>
    </row>
    <row r="608" spans="1:1" ht="16" customHeight="1" x14ac:dyDescent="0.2">
      <c r="A608" s="20"/>
    </row>
    <row r="609" spans="1:1" ht="16" customHeight="1" x14ac:dyDescent="0.2">
      <c r="A609" s="20"/>
    </row>
    <row r="610" spans="1:1" ht="16" customHeight="1" x14ac:dyDescent="0.2">
      <c r="A610" s="20"/>
    </row>
    <row r="611" spans="1:1" ht="16" customHeight="1" x14ac:dyDescent="0.2">
      <c r="A611" s="20"/>
    </row>
    <row r="612" spans="1:1" ht="16" customHeight="1" x14ac:dyDescent="0.2">
      <c r="A612" s="20"/>
    </row>
    <row r="613" spans="1:1" ht="16" customHeight="1" x14ac:dyDescent="0.2">
      <c r="A613" s="20"/>
    </row>
    <row r="614" spans="1:1" ht="16" customHeight="1" x14ac:dyDescent="0.2">
      <c r="A614" s="20"/>
    </row>
    <row r="615" spans="1:1" ht="16" customHeight="1" x14ac:dyDescent="0.2">
      <c r="A615" s="20"/>
    </row>
    <row r="616" spans="1:1" ht="16" customHeight="1" x14ac:dyDescent="0.2">
      <c r="A616" s="20"/>
    </row>
    <row r="617" spans="1:1" ht="16" customHeight="1" x14ac:dyDescent="0.2">
      <c r="A617" s="20"/>
    </row>
    <row r="618" spans="1:1" ht="16" customHeight="1" x14ac:dyDescent="0.2">
      <c r="A618" s="20"/>
    </row>
    <row r="619" spans="1:1" ht="16" customHeight="1" x14ac:dyDescent="0.2">
      <c r="A619" s="20"/>
    </row>
    <row r="620" spans="1:1" ht="16" customHeight="1" x14ac:dyDescent="0.2">
      <c r="A620" s="20"/>
    </row>
    <row r="621" spans="1:1" ht="16" customHeight="1" x14ac:dyDescent="0.2">
      <c r="A621" s="20"/>
    </row>
    <row r="622" spans="1:1" ht="16" customHeight="1" x14ac:dyDescent="0.2">
      <c r="A622" s="20"/>
    </row>
    <row r="623" spans="1:1" ht="16" customHeight="1" x14ac:dyDescent="0.2">
      <c r="A623" s="20"/>
    </row>
    <row r="624" spans="1:1" ht="16" customHeight="1" x14ac:dyDescent="0.2">
      <c r="A624" s="20"/>
    </row>
    <row r="625" spans="1:1" ht="16" customHeight="1" x14ac:dyDescent="0.2">
      <c r="A625" s="20"/>
    </row>
    <row r="626" spans="1:1" ht="16" customHeight="1" x14ac:dyDescent="0.2">
      <c r="A626" s="20"/>
    </row>
    <row r="627" spans="1:1" ht="16" customHeight="1" x14ac:dyDescent="0.2">
      <c r="A627" s="20"/>
    </row>
    <row r="628" spans="1:1" ht="16" customHeight="1" x14ac:dyDescent="0.2">
      <c r="A628" s="20"/>
    </row>
    <row r="629" spans="1:1" ht="16" customHeight="1" x14ac:dyDescent="0.2">
      <c r="A629" s="20"/>
    </row>
    <row r="630" spans="1:1" ht="16" customHeight="1" x14ac:dyDescent="0.2">
      <c r="A630" s="20"/>
    </row>
    <row r="631" spans="1:1" ht="16" customHeight="1" x14ac:dyDescent="0.2">
      <c r="A631" s="20"/>
    </row>
    <row r="632" spans="1:1" ht="16" customHeight="1" x14ac:dyDescent="0.2">
      <c r="A632" s="20"/>
    </row>
    <row r="633" spans="1:1" ht="16" customHeight="1" x14ac:dyDescent="0.2">
      <c r="A633" s="20"/>
    </row>
    <row r="634" spans="1:1" ht="16" customHeight="1" x14ac:dyDescent="0.2">
      <c r="A634" s="20"/>
    </row>
    <row r="635" spans="1:1" ht="16" customHeight="1" x14ac:dyDescent="0.2">
      <c r="A635" s="20"/>
    </row>
    <row r="636" spans="1:1" ht="16" customHeight="1" x14ac:dyDescent="0.2">
      <c r="A636" s="20"/>
    </row>
    <row r="637" spans="1:1" ht="16" customHeight="1" x14ac:dyDescent="0.2">
      <c r="A637" s="20"/>
    </row>
    <row r="638" spans="1:1" ht="16" customHeight="1" x14ac:dyDescent="0.2">
      <c r="A638" s="20"/>
    </row>
    <row r="639" spans="1:1" ht="16" customHeight="1" x14ac:dyDescent="0.2">
      <c r="A639" s="20"/>
    </row>
    <row r="640" spans="1:1" ht="16" customHeight="1" x14ac:dyDescent="0.2">
      <c r="A640" s="20"/>
    </row>
    <row r="641" spans="1:1" ht="16" customHeight="1" x14ac:dyDescent="0.2">
      <c r="A641" s="20"/>
    </row>
    <row r="642" spans="1:1" ht="16" customHeight="1" x14ac:dyDescent="0.2">
      <c r="A642" s="20"/>
    </row>
    <row r="643" spans="1:1" ht="16" customHeight="1" x14ac:dyDescent="0.2">
      <c r="A643" s="20"/>
    </row>
    <row r="644" spans="1:1" ht="16" customHeight="1" x14ac:dyDescent="0.2">
      <c r="A644" s="20"/>
    </row>
    <row r="645" spans="1:1" ht="16" customHeight="1" x14ac:dyDescent="0.2">
      <c r="A645" s="20"/>
    </row>
    <row r="646" spans="1:1" ht="16" customHeight="1" x14ac:dyDescent="0.2">
      <c r="A646" s="20"/>
    </row>
    <row r="647" spans="1:1" ht="16" customHeight="1" x14ac:dyDescent="0.2">
      <c r="A647" s="20"/>
    </row>
    <row r="648" spans="1:1" ht="16" customHeight="1" x14ac:dyDescent="0.2">
      <c r="A648" s="20"/>
    </row>
    <row r="649" spans="1:1" ht="16" customHeight="1" x14ac:dyDescent="0.2">
      <c r="A649" s="20"/>
    </row>
    <row r="650" spans="1:1" ht="16" customHeight="1" x14ac:dyDescent="0.2">
      <c r="A650" s="20"/>
    </row>
    <row r="651" spans="1:1" ht="16" customHeight="1" x14ac:dyDescent="0.2">
      <c r="A651" s="20"/>
    </row>
    <row r="652" spans="1:1" ht="16" customHeight="1" x14ac:dyDescent="0.2">
      <c r="A652" s="20"/>
    </row>
    <row r="653" spans="1:1" ht="16" customHeight="1" x14ac:dyDescent="0.2">
      <c r="A653" s="20"/>
    </row>
    <row r="654" spans="1:1" ht="16" customHeight="1" x14ac:dyDescent="0.2">
      <c r="A654" s="20"/>
    </row>
    <row r="655" spans="1:1" ht="16" customHeight="1" x14ac:dyDescent="0.2">
      <c r="A655" s="20"/>
    </row>
    <row r="656" spans="1:1" ht="16" customHeight="1" x14ac:dyDescent="0.2">
      <c r="A656" s="20"/>
    </row>
    <row r="657" spans="1:1" ht="16" customHeight="1" x14ac:dyDescent="0.2">
      <c r="A657" s="20"/>
    </row>
    <row r="658" spans="1:1" ht="16" customHeight="1" x14ac:dyDescent="0.2">
      <c r="A658" s="20"/>
    </row>
    <row r="659" spans="1:1" ht="16" customHeight="1" x14ac:dyDescent="0.2">
      <c r="A659" s="20"/>
    </row>
    <row r="660" spans="1:1" ht="16" customHeight="1" x14ac:dyDescent="0.2">
      <c r="A660" s="20"/>
    </row>
    <row r="661" spans="1:1" ht="16" customHeight="1" x14ac:dyDescent="0.2">
      <c r="A661" s="20"/>
    </row>
    <row r="662" spans="1:1" ht="16" customHeight="1" x14ac:dyDescent="0.2">
      <c r="A662" s="20"/>
    </row>
    <row r="663" spans="1:1" ht="16" customHeight="1" x14ac:dyDescent="0.2">
      <c r="A663" s="20"/>
    </row>
    <row r="664" spans="1:1" ht="16" customHeight="1" x14ac:dyDescent="0.2">
      <c r="A664" s="20"/>
    </row>
    <row r="665" spans="1:1" ht="16" customHeight="1" x14ac:dyDescent="0.2">
      <c r="A665" s="20"/>
    </row>
    <row r="666" spans="1:1" ht="16" customHeight="1" x14ac:dyDescent="0.2">
      <c r="A666" s="20"/>
    </row>
    <row r="667" spans="1:1" ht="16" customHeight="1" x14ac:dyDescent="0.2">
      <c r="A667" s="20"/>
    </row>
    <row r="668" spans="1:1" ht="16" customHeight="1" x14ac:dyDescent="0.2">
      <c r="A668" s="20"/>
    </row>
    <row r="669" spans="1:1" ht="16" customHeight="1" x14ac:dyDescent="0.2">
      <c r="A669" s="20"/>
    </row>
    <row r="670" spans="1:1" ht="16" customHeight="1" x14ac:dyDescent="0.2">
      <c r="A670" s="20"/>
    </row>
    <row r="671" spans="1:1" ht="16" customHeight="1" x14ac:dyDescent="0.2">
      <c r="A671" s="20"/>
    </row>
    <row r="672" spans="1:1" ht="16" customHeight="1" x14ac:dyDescent="0.2">
      <c r="A672" s="20"/>
    </row>
    <row r="673" spans="1:1" ht="16" customHeight="1" x14ac:dyDescent="0.2">
      <c r="A673" s="20"/>
    </row>
    <row r="674" spans="1:1" ht="16" customHeight="1" x14ac:dyDescent="0.2">
      <c r="A674" s="20"/>
    </row>
    <row r="675" spans="1:1" ht="16" customHeight="1" x14ac:dyDescent="0.2">
      <c r="A675" s="20"/>
    </row>
    <row r="676" spans="1:1" ht="16" customHeight="1" x14ac:dyDescent="0.2">
      <c r="A676" s="20"/>
    </row>
    <row r="677" spans="1:1" ht="16" customHeight="1" x14ac:dyDescent="0.2">
      <c r="A677" s="20"/>
    </row>
    <row r="678" spans="1:1" ht="16" customHeight="1" x14ac:dyDescent="0.2">
      <c r="A678" s="20"/>
    </row>
    <row r="679" spans="1:1" ht="16" customHeight="1" x14ac:dyDescent="0.2">
      <c r="A679" s="20"/>
    </row>
    <row r="680" spans="1:1" ht="16" customHeight="1" x14ac:dyDescent="0.2">
      <c r="A680" s="20"/>
    </row>
    <row r="681" spans="1:1" ht="16" customHeight="1" x14ac:dyDescent="0.2">
      <c r="A681" s="20"/>
    </row>
    <row r="682" spans="1:1" ht="16" customHeight="1" x14ac:dyDescent="0.2">
      <c r="A682" s="20"/>
    </row>
    <row r="683" spans="1:1" ht="16" customHeight="1" x14ac:dyDescent="0.2">
      <c r="A683" s="20"/>
    </row>
    <row r="684" spans="1:1" ht="16" customHeight="1" x14ac:dyDescent="0.2">
      <c r="A684" s="20"/>
    </row>
    <row r="685" spans="1:1" ht="16" customHeight="1" x14ac:dyDescent="0.2">
      <c r="A685" s="20"/>
    </row>
    <row r="686" spans="1:1" ht="16" customHeight="1" x14ac:dyDescent="0.2">
      <c r="A686" s="20"/>
    </row>
    <row r="687" spans="1:1" ht="16" customHeight="1" x14ac:dyDescent="0.2">
      <c r="A687" s="20"/>
    </row>
    <row r="688" spans="1:1" ht="16" customHeight="1" x14ac:dyDescent="0.2">
      <c r="A688" s="20"/>
    </row>
    <row r="689" spans="1:1" ht="16" customHeight="1" x14ac:dyDescent="0.2">
      <c r="A689" s="20"/>
    </row>
    <row r="690" spans="1:1" ht="16" customHeight="1" x14ac:dyDescent="0.2">
      <c r="A690" s="20"/>
    </row>
    <row r="691" spans="1:1" ht="16" customHeight="1" x14ac:dyDescent="0.2">
      <c r="A691" s="20"/>
    </row>
    <row r="692" spans="1:1" ht="16" customHeight="1" x14ac:dyDescent="0.2">
      <c r="A692" s="20"/>
    </row>
    <row r="693" spans="1:1" ht="16" customHeight="1" x14ac:dyDescent="0.2">
      <c r="A693" s="20"/>
    </row>
    <row r="694" spans="1:1" ht="16" customHeight="1" x14ac:dyDescent="0.2">
      <c r="A694" s="20"/>
    </row>
    <row r="695" spans="1:1" ht="16" customHeight="1" x14ac:dyDescent="0.2">
      <c r="A695" s="20"/>
    </row>
    <row r="696" spans="1:1" ht="16" customHeight="1" x14ac:dyDescent="0.2">
      <c r="A696" s="20"/>
    </row>
    <row r="697" spans="1:1" ht="16" customHeight="1" x14ac:dyDescent="0.2">
      <c r="A697" s="20"/>
    </row>
    <row r="698" spans="1:1" ht="16" customHeight="1" x14ac:dyDescent="0.2">
      <c r="A698" s="20"/>
    </row>
    <row r="699" spans="1:1" ht="16" customHeight="1" x14ac:dyDescent="0.2">
      <c r="A699" s="20"/>
    </row>
    <row r="700" spans="1:1" ht="16" customHeight="1" x14ac:dyDescent="0.2">
      <c r="A700" s="20"/>
    </row>
    <row r="701" spans="1:1" ht="16" customHeight="1" x14ac:dyDescent="0.2">
      <c r="A701" s="20"/>
    </row>
    <row r="702" spans="1:1" ht="16" customHeight="1" x14ac:dyDescent="0.2">
      <c r="A702" s="20"/>
    </row>
    <row r="703" spans="1:1" ht="16" customHeight="1" x14ac:dyDescent="0.2">
      <c r="A703" s="20"/>
    </row>
    <row r="704" spans="1:1" ht="16" customHeight="1" x14ac:dyDescent="0.2">
      <c r="A704" s="20"/>
    </row>
    <row r="705" spans="1:1" ht="16" customHeight="1" x14ac:dyDescent="0.2">
      <c r="A705" s="20"/>
    </row>
    <row r="706" spans="1:1" ht="16" customHeight="1" x14ac:dyDescent="0.2">
      <c r="A706" s="20"/>
    </row>
    <row r="707" spans="1:1" ht="16" customHeight="1" x14ac:dyDescent="0.2">
      <c r="A707" s="20"/>
    </row>
    <row r="708" spans="1:1" ht="16" customHeight="1" x14ac:dyDescent="0.2">
      <c r="A708" s="20"/>
    </row>
    <row r="709" spans="1:1" ht="16" customHeight="1" x14ac:dyDescent="0.2">
      <c r="A709" s="20"/>
    </row>
    <row r="710" spans="1:1" ht="16" customHeight="1" x14ac:dyDescent="0.2">
      <c r="A710" s="20"/>
    </row>
    <row r="711" spans="1:1" ht="16" customHeight="1" x14ac:dyDescent="0.2">
      <c r="A711" s="20"/>
    </row>
    <row r="712" spans="1:1" ht="16" customHeight="1" x14ac:dyDescent="0.2">
      <c r="A712" s="20"/>
    </row>
    <row r="713" spans="1:1" ht="16" customHeight="1" x14ac:dyDescent="0.2">
      <c r="A713" s="20"/>
    </row>
    <row r="714" spans="1:1" ht="16" customHeight="1" x14ac:dyDescent="0.2">
      <c r="A714" s="20"/>
    </row>
    <row r="715" spans="1:1" ht="16" customHeight="1" x14ac:dyDescent="0.2">
      <c r="A715" s="20"/>
    </row>
    <row r="716" spans="1:1" ht="16" customHeight="1" x14ac:dyDescent="0.2">
      <c r="A716" s="20"/>
    </row>
    <row r="717" spans="1:1" ht="16" customHeight="1" x14ac:dyDescent="0.2">
      <c r="A717" s="20"/>
    </row>
    <row r="718" spans="1:1" ht="16" customHeight="1" x14ac:dyDescent="0.2">
      <c r="A718" s="20"/>
    </row>
    <row r="719" spans="1:1" ht="16" customHeight="1" x14ac:dyDescent="0.2">
      <c r="A719" s="20"/>
    </row>
    <row r="720" spans="1:1" ht="16" customHeight="1" x14ac:dyDescent="0.2">
      <c r="A720" s="20"/>
    </row>
    <row r="721" spans="1:1" ht="16" customHeight="1" x14ac:dyDescent="0.2">
      <c r="A721" s="20"/>
    </row>
    <row r="722" spans="1:1" ht="16" customHeight="1" x14ac:dyDescent="0.2">
      <c r="A722" s="20"/>
    </row>
    <row r="723" spans="1:1" ht="16" customHeight="1" x14ac:dyDescent="0.2">
      <c r="A723" s="20"/>
    </row>
    <row r="724" spans="1:1" ht="16" customHeight="1" x14ac:dyDescent="0.2">
      <c r="A724" s="20"/>
    </row>
    <row r="725" spans="1:1" ht="16" customHeight="1" x14ac:dyDescent="0.2">
      <c r="A725" s="20"/>
    </row>
    <row r="726" spans="1:1" ht="16" customHeight="1" x14ac:dyDescent="0.2">
      <c r="A726" s="20"/>
    </row>
    <row r="727" spans="1:1" ht="16" customHeight="1" x14ac:dyDescent="0.2">
      <c r="A727" s="20"/>
    </row>
    <row r="728" spans="1:1" ht="16" customHeight="1" x14ac:dyDescent="0.2">
      <c r="A728" s="20"/>
    </row>
    <row r="729" spans="1:1" ht="16" customHeight="1" x14ac:dyDescent="0.2">
      <c r="A729" s="20"/>
    </row>
    <row r="730" spans="1:1" ht="16" customHeight="1" x14ac:dyDescent="0.2">
      <c r="A730" s="20"/>
    </row>
    <row r="731" spans="1:1" ht="16" customHeight="1" x14ac:dyDescent="0.2">
      <c r="A731" s="20"/>
    </row>
    <row r="732" spans="1:1" ht="16" customHeight="1" x14ac:dyDescent="0.2">
      <c r="A732" s="20"/>
    </row>
    <row r="733" spans="1:1" ht="16" customHeight="1" x14ac:dyDescent="0.2">
      <c r="A733" s="20"/>
    </row>
    <row r="734" spans="1:1" ht="16" customHeight="1" x14ac:dyDescent="0.2">
      <c r="A734" s="20"/>
    </row>
    <row r="735" spans="1:1" ht="16" customHeight="1" x14ac:dyDescent="0.2">
      <c r="A735" s="20"/>
    </row>
    <row r="736" spans="1:1" ht="16" customHeight="1" x14ac:dyDescent="0.2">
      <c r="A736" s="20"/>
    </row>
    <row r="737" spans="1:1" ht="16" customHeight="1" x14ac:dyDescent="0.2">
      <c r="A737" s="20"/>
    </row>
    <row r="738" spans="1:1" ht="16" customHeight="1" x14ac:dyDescent="0.2">
      <c r="A738" s="20"/>
    </row>
    <row r="739" spans="1:1" ht="16" customHeight="1" x14ac:dyDescent="0.2">
      <c r="A739" s="20"/>
    </row>
    <row r="740" spans="1:1" ht="16" customHeight="1" x14ac:dyDescent="0.2">
      <c r="A740" s="20"/>
    </row>
    <row r="741" spans="1:1" ht="16" customHeight="1" x14ac:dyDescent="0.2">
      <c r="A741" s="20"/>
    </row>
    <row r="742" spans="1:1" ht="16" customHeight="1" x14ac:dyDescent="0.2">
      <c r="A742" s="20"/>
    </row>
    <row r="743" spans="1:1" ht="16" customHeight="1" x14ac:dyDescent="0.2">
      <c r="A743" s="20"/>
    </row>
    <row r="744" spans="1:1" ht="16" customHeight="1" x14ac:dyDescent="0.2">
      <c r="A744" s="20"/>
    </row>
    <row r="745" spans="1:1" ht="16" customHeight="1" x14ac:dyDescent="0.2">
      <c r="A745" s="20"/>
    </row>
    <row r="746" spans="1:1" ht="16" customHeight="1" x14ac:dyDescent="0.2">
      <c r="A746" s="20"/>
    </row>
    <row r="747" spans="1:1" ht="16" customHeight="1" x14ac:dyDescent="0.2">
      <c r="A747" s="20"/>
    </row>
    <row r="748" spans="1:1" ht="16" customHeight="1" x14ac:dyDescent="0.2">
      <c r="A748" s="20"/>
    </row>
    <row r="749" spans="1:1" ht="16" customHeight="1" x14ac:dyDescent="0.2">
      <c r="A749" s="20"/>
    </row>
    <row r="750" spans="1:1" ht="16" customHeight="1" x14ac:dyDescent="0.2">
      <c r="A750" s="20"/>
    </row>
    <row r="751" spans="1:1" ht="16" customHeight="1" x14ac:dyDescent="0.2">
      <c r="A751" s="20"/>
    </row>
    <row r="752" spans="1:1" ht="16" customHeight="1" x14ac:dyDescent="0.2">
      <c r="A752" s="20"/>
    </row>
    <row r="753" spans="1:1" ht="16" customHeight="1" x14ac:dyDescent="0.2">
      <c r="A753" s="20"/>
    </row>
    <row r="754" spans="1:1" ht="16" customHeight="1" x14ac:dyDescent="0.2">
      <c r="A754" s="20"/>
    </row>
    <row r="755" spans="1:1" ht="16" customHeight="1" x14ac:dyDescent="0.2">
      <c r="A755" s="20"/>
    </row>
    <row r="756" spans="1:1" ht="16" customHeight="1" x14ac:dyDescent="0.2">
      <c r="A756" s="20"/>
    </row>
    <row r="757" spans="1:1" ht="16" customHeight="1" x14ac:dyDescent="0.2">
      <c r="A757" s="20"/>
    </row>
    <row r="758" spans="1:1" ht="16" customHeight="1" x14ac:dyDescent="0.2">
      <c r="A758" s="20"/>
    </row>
    <row r="759" spans="1:1" ht="16" customHeight="1" x14ac:dyDescent="0.2">
      <c r="A759" s="20"/>
    </row>
    <row r="760" spans="1:1" ht="16" customHeight="1" x14ac:dyDescent="0.2">
      <c r="A760" s="20"/>
    </row>
    <row r="761" spans="1:1" ht="16" customHeight="1" x14ac:dyDescent="0.2">
      <c r="A761" s="20"/>
    </row>
    <row r="762" spans="1:1" ht="16" customHeight="1" x14ac:dyDescent="0.2">
      <c r="A762" s="20"/>
    </row>
    <row r="763" spans="1:1" ht="16" customHeight="1" x14ac:dyDescent="0.2">
      <c r="A763" s="20"/>
    </row>
    <row r="764" spans="1:1" ht="16" customHeight="1" x14ac:dyDescent="0.2">
      <c r="A764" s="20"/>
    </row>
    <row r="765" spans="1:1" ht="16" customHeight="1" x14ac:dyDescent="0.2">
      <c r="A765" s="20"/>
    </row>
    <row r="766" spans="1:1" ht="16" customHeight="1" x14ac:dyDescent="0.2">
      <c r="A766" s="20"/>
    </row>
    <row r="767" spans="1:1" ht="16" customHeight="1" x14ac:dyDescent="0.2">
      <c r="A767" s="20"/>
    </row>
    <row r="768" spans="1:1" ht="16" customHeight="1" x14ac:dyDescent="0.2">
      <c r="A768" s="20"/>
    </row>
    <row r="769" spans="1:1" ht="16" customHeight="1" x14ac:dyDescent="0.2">
      <c r="A769" s="20"/>
    </row>
    <row r="770" spans="1:1" ht="16" customHeight="1" x14ac:dyDescent="0.2">
      <c r="A770" s="20"/>
    </row>
    <row r="771" spans="1:1" ht="16" customHeight="1" x14ac:dyDescent="0.2">
      <c r="A771" s="20"/>
    </row>
    <row r="772" spans="1:1" ht="16" customHeight="1" x14ac:dyDescent="0.2">
      <c r="A772" s="20"/>
    </row>
    <row r="773" spans="1:1" ht="16" customHeight="1" x14ac:dyDescent="0.2">
      <c r="A773" s="20"/>
    </row>
    <row r="774" spans="1:1" ht="16" customHeight="1" x14ac:dyDescent="0.2">
      <c r="A774" s="20"/>
    </row>
    <row r="775" spans="1:1" ht="16" customHeight="1" x14ac:dyDescent="0.2">
      <c r="A775" s="20"/>
    </row>
    <row r="776" spans="1:1" ht="16" customHeight="1" x14ac:dyDescent="0.2">
      <c r="A776" s="20"/>
    </row>
    <row r="777" spans="1:1" ht="16" customHeight="1" x14ac:dyDescent="0.2">
      <c r="A777" s="20"/>
    </row>
    <row r="778" spans="1:1" ht="16" customHeight="1" x14ac:dyDescent="0.2">
      <c r="A778" s="20"/>
    </row>
    <row r="779" spans="1:1" ht="16" customHeight="1" x14ac:dyDescent="0.2">
      <c r="A779" s="20"/>
    </row>
    <row r="780" spans="1:1" ht="16" customHeight="1" x14ac:dyDescent="0.2">
      <c r="A780" s="20"/>
    </row>
    <row r="781" spans="1:1" ht="16" customHeight="1" x14ac:dyDescent="0.2">
      <c r="A781" s="20"/>
    </row>
    <row r="782" spans="1:1" ht="16" customHeight="1" x14ac:dyDescent="0.2">
      <c r="A782" s="20"/>
    </row>
    <row r="783" spans="1:1" ht="16" customHeight="1" x14ac:dyDescent="0.2">
      <c r="A783" s="20"/>
    </row>
    <row r="784" spans="1:1" ht="16" customHeight="1" x14ac:dyDescent="0.2">
      <c r="A784" s="20"/>
    </row>
    <row r="785" spans="1:1" ht="16" customHeight="1" x14ac:dyDescent="0.2">
      <c r="A785" s="20"/>
    </row>
    <row r="786" spans="1:1" ht="16" customHeight="1" x14ac:dyDescent="0.2">
      <c r="A786" s="20"/>
    </row>
    <row r="787" spans="1:1" ht="16" customHeight="1" x14ac:dyDescent="0.2">
      <c r="A787" s="20"/>
    </row>
    <row r="788" spans="1:1" ht="16" customHeight="1" x14ac:dyDescent="0.2">
      <c r="A788" s="20"/>
    </row>
    <row r="789" spans="1:1" ht="16" customHeight="1" x14ac:dyDescent="0.2">
      <c r="A789" s="20"/>
    </row>
    <row r="790" spans="1:1" ht="16" customHeight="1" x14ac:dyDescent="0.2">
      <c r="A790" s="20"/>
    </row>
    <row r="791" spans="1:1" ht="16" customHeight="1" x14ac:dyDescent="0.2">
      <c r="A791" s="20"/>
    </row>
    <row r="792" spans="1:1" ht="16" customHeight="1" x14ac:dyDescent="0.2">
      <c r="A792" s="20"/>
    </row>
    <row r="793" spans="1:1" ht="16" customHeight="1" x14ac:dyDescent="0.2">
      <c r="A793" s="20"/>
    </row>
    <row r="794" spans="1:1" ht="16" customHeight="1" x14ac:dyDescent="0.2">
      <c r="A794" s="20"/>
    </row>
    <row r="795" spans="1:1" ht="16" customHeight="1" x14ac:dyDescent="0.2">
      <c r="A795" s="20"/>
    </row>
    <row r="796" spans="1:1" ht="16" customHeight="1" x14ac:dyDescent="0.2">
      <c r="A796" s="20"/>
    </row>
    <row r="797" spans="1:1" ht="16" customHeight="1" x14ac:dyDescent="0.2">
      <c r="A797" s="20"/>
    </row>
    <row r="798" spans="1:1" ht="16" customHeight="1" x14ac:dyDescent="0.2">
      <c r="A798" s="20"/>
    </row>
    <row r="799" spans="1:1" ht="16" customHeight="1" x14ac:dyDescent="0.2">
      <c r="A799" s="20"/>
    </row>
    <row r="800" spans="1:1" ht="16" customHeight="1" x14ac:dyDescent="0.2">
      <c r="A800" s="20"/>
    </row>
    <row r="801" spans="1:1" ht="16" customHeight="1" x14ac:dyDescent="0.2">
      <c r="A801" s="20"/>
    </row>
    <row r="802" spans="1:1" ht="16" customHeight="1" x14ac:dyDescent="0.2">
      <c r="A802" s="20"/>
    </row>
    <row r="803" spans="1:1" ht="16" customHeight="1" x14ac:dyDescent="0.2">
      <c r="A803" s="20"/>
    </row>
    <row r="804" spans="1:1" ht="16" customHeight="1" x14ac:dyDescent="0.2">
      <c r="A804" s="20"/>
    </row>
    <row r="805" spans="1:1" ht="16" customHeight="1" x14ac:dyDescent="0.2">
      <c r="A805" s="20"/>
    </row>
    <row r="806" spans="1:1" ht="16" customHeight="1" x14ac:dyDescent="0.2">
      <c r="A806" s="20"/>
    </row>
    <row r="807" spans="1:1" ht="16" customHeight="1" x14ac:dyDescent="0.2">
      <c r="A807" s="20"/>
    </row>
    <row r="808" spans="1:1" ht="16" customHeight="1" x14ac:dyDescent="0.2">
      <c r="A808" s="20"/>
    </row>
    <row r="809" spans="1:1" ht="16" customHeight="1" x14ac:dyDescent="0.2">
      <c r="A809" s="20"/>
    </row>
    <row r="810" spans="1:1" ht="16" customHeight="1" x14ac:dyDescent="0.2">
      <c r="A810" s="20"/>
    </row>
    <row r="811" spans="1:1" ht="16" customHeight="1" x14ac:dyDescent="0.2">
      <c r="A811" s="20"/>
    </row>
    <row r="812" spans="1:1" ht="16" customHeight="1" x14ac:dyDescent="0.2">
      <c r="A812" s="20"/>
    </row>
    <row r="813" spans="1:1" ht="16" customHeight="1" x14ac:dyDescent="0.2">
      <c r="A813" s="20"/>
    </row>
    <row r="814" spans="1:1" ht="16" customHeight="1" x14ac:dyDescent="0.2">
      <c r="A814" s="20"/>
    </row>
    <row r="815" spans="1:1" ht="16" customHeight="1" x14ac:dyDescent="0.2">
      <c r="A815" s="20"/>
    </row>
    <row r="816" spans="1:1" ht="16" customHeight="1" x14ac:dyDescent="0.2">
      <c r="A816" s="20"/>
    </row>
    <row r="817" spans="1:1" ht="16" customHeight="1" x14ac:dyDescent="0.2">
      <c r="A817" s="20"/>
    </row>
    <row r="818" spans="1:1" ht="16" customHeight="1" x14ac:dyDescent="0.2">
      <c r="A818" s="20"/>
    </row>
    <row r="819" spans="1:1" ht="16" customHeight="1" x14ac:dyDescent="0.2">
      <c r="A819" s="20"/>
    </row>
    <row r="820" spans="1:1" ht="16" customHeight="1" x14ac:dyDescent="0.2">
      <c r="A820" s="20"/>
    </row>
    <row r="821" spans="1:1" ht="16" customHeight="1" x14ac:dyDescent="0.2">
      <c r="A821" s="20"/>
    </row>
    <row r="822" spans="1:1" ht="16" customHeight="1" x14ac:dyDescent="0.2">
      <c r="A822" s="20"/>
    </row>
    <row r="823" spans="1:1" ht="16" customHeight="1" x14ac:dyDescent="0.2">
      <c r="A823" s="20"/>
    </row>
    <row r="824" spans="1:1" ht="16" customHeight="1" x14ac:dyDescent="0.2">
      <c r="A824" s="20"/>
    </row>
    <row r="825" spans="1:1" ht="16" customHeight="1" x14ac:dyDescent="0.2">
      <c r="A825" s="20"/>
    </row>
    <row r="826" spans="1:1" ht="16" customHeight="1" x14ac:dyDescent="0.2">
      <c r="A826" s="20"/>
    </row>
    <row r="827" spans="1:1" ht="16" customHeight="1" x14ac:dyDescent="0.2">
      <c r="A827" s="20"/>
    </row>
    <row r="828" spans="1:1" ht="16" customHeight="1" x14ac:dyDescent="0.2">
      <c r="A828" s="20"/>
    </row>
    <row r="829" spans="1:1" ht="16" customHeight="1" x14ac:dyDescent="0.2">
      <c r="A829" s="20"/>
    </row>
    <row r="830" spans="1:1" ht="16" customHeight="1" x14ac:dyDescent="0.2">
      <c r="A830" s="20"/>
    </row>
    <row r="831" spans="1:1" ht="16" customHeight="1" x14ac:dyDescent="0.2">
      <c r="A831" s="20"/>
    </row>
    <row r="832" spans="1:1" ht="16" customHeight="1" x14ac:dyDescent="0.2">
      <c r="A832" s="20"/>
    </row>
    <row r="833" spans="1:1" ht="16" customHeight="1" x14ac:dyDescent="0.2">
      <c r="A833" s="20"/>
    </row>
    <row r="834" spans="1:1" ht="16" customHeight="1" x14ac:dyDescent="0.2">
      <c r="A834" s="20"/>
    </row>
    <row r="835" spans="1:1" ht="16" customHeight="1" x14ac:dyDescent="0.2">
      <c r="A835" s="20"/>
    </row>
    <row r="836" spans="1:1" ht="16" customHeight="1" x14ac:dyDescent="0.2">
      <c r="A836" s="20"/>
    </row>
    <row r="837" spans="1:1" ht="16" customHeight="1" x14ac:dyDescent="0.2">
      <c r="A837" s="20"/>
    </row>
    <row r="838" spans="1:1" ht="16" customHeight="1" x14ac:dyDescent="0.2">
      <c r="A838" s="20"/>
    </row>
    <row r="839" spans="1:1" ht="16" customHeight="1" x14ac:dyDescent="0.2">
      <c r="A839" s="20"/>
    </row>
    <row r="840" spans="1:1" ht="16" customHeight="1" x14ac:dyDescent="0.2">
      <c r="A840" s="20"/>
    </row>
    <row r="841" spans="1:1" ht="16" customHeight="1" x14ac:dyDescent="0.2">
      <c r="A841" s="20"/>
    </row>
    <row r="842" spans="1:1" ht="16" customHeight="1" x14ac:dyDescent="0.2">
      <c r="A842" s="20"/>
    </row>
    <row r="843" spans="1:1" ht="16" customHeight="1" x14ac:dyDescent="0.2">
      <c r="A843" s="20"/>
    </row>
    <row r="844" spans="1:1" ht="16" customHeight="1" x14ac:dyDescent="0.2">
      <c r="A844" s="20"/>
    </row>
    <row r="845" spans="1:1" ht="16" customHeight="1" x14ac:dyDescent="0.2">
      <c r="A845" s="20"/>
    </row>
    <row r="846" spans="1:1" ht="16" customHeight="1" x14ac:dyDescent="0.2">
      <c r="A846" s="20"/>
    </row>
    <row r="847" spans="1:1" ht="16" customHeight="1" x14ac:dyDescent="0.2">
      <c r="A847" s="20"/>
    </row>
    <row r="848" spans="1:1" ht="16" customHeight="1" x14ac:dyDescent="0.2">
      <c r="A848" s="20"/>
    </row>
    <row r="849" spans="1:1" ht="16" customHeight="1" x14ac:dyDescent="0.2">
      <c r="A849" s="20"/>
    </row>
    <row r="850" spans="1:1" ht="16" customHeight="1" x14ac:dyDescent="0.2">
      <c r="A850" s="20"/>
    </row>
    <row r="851" spans="1:1" ht="16" customHeight="1" x14ac:dyDescent="0.2">
      <c r="A851" s="20"/>
    </row>
    <row r="852" spans="1:1" ht="16" customHeight="1" x14ac:dyDescent="0.2">
      <c r="A852" s="20"/>
    </row>
    <row r="853" spans="1:1" ht="16" customHeight="1" x14ac:dyDescent="0.2">
      <c r="A853" s="20"/>
    </row>
    <row r="854" spans="1:1" ht="16" customHeight="1" x14ac:dyDescent="0.2">
      <c r="A854" s="20"/>
    </row>
    <row r="855" spans="1:1" ht="16" customHeight="1" x14ac:dyDescent="0.2">
      <c r="A855" s="20"/>
    </row>
    <row r="856" spans="1:1" ht="16" customHeight="1" x14ac:dyDescent="0.2">
      <c r="A856" s="20"/>
    </row>
    <row r="857" spans="1:1" ht="16" customHeight="1" x14ac:dyDescent="0.2">
      <c r="A857" s="20"/>
    </row>
    <row r="858" spans="1:1" ht="16" customHeight="1" x14ac:dyDescent="0.2">
      <c r="A858" s="20"/>
    </row>
    <row r="859" spans="1:1" ht="16" customHeight="1" x14ac:dyDescent="0.2">
      <c r="A859" s="20"/>
    </row>
    <row r="860" spans="1:1" ht="16" customHeight="1" x14ac:dyDescent="0.2">
      <c r="A860" s="20"/>
    </row>
    <row r="861" spans="1:1" ht="16" customHeight="1" x14ac:dyDescent="0.2">
      <c r="A861" s="20"/>
    </row>
    <row r="862" spans="1:1" ht="16" customHeight="1" x14ac:dyDescent="0.2">
      <c r="A862" s="20"/>
    </row>
    <row r="863" spans="1:1" ht="16" customHeight="1" x14ac:dyDescent="0.2">
      <c r="A863" s="20"/>
    </row>
    <row r="864" spans="1:1" ht="16" customHeight="1" x14ac:dyDescent="0.2">
      <c r="A864" s="20"/>
    </row>
    <row r="865" spans="1:1" ht="16" customHeight="1" x14ac:dyDescent="0.2">
      <c r="A865" s="20"/>
    </row>
    <row r="866" spans="1:1" ht="16" customHeight="1" x14ac:dyDescent="0.2">
      <c r="A866" s="20"/>
    </row>
    <row r="867" spans="1:1" ht="16" customHeight="1" x14ac:dyDescent="0.2">
      <c r="A867" s="20"/>
    </row>
    <row r="868" spans="1:1" ht="16" customHeight="1" x14ac:dyDescent="0.2">
      <c r="A868" s="20"/>
    </row>
    <row r="869" spans="1:1" ht="16" customHeight="1" x14ac:dyDescent="0.2">
      <c r="A869" s="20"/>
    </row>
    <row r="870" spans="1:1" ht="16" customHeight="1" x14ac:dyDescent="0.2">
      <c r="A870" s="20"/>
    </row>
    <row r="871" spans="1:1" ht="16" customHeight="1" x14ac:dyDescent="0.2">
      <c r="A871" s="20"/>
    </row>
    <row r="872" spans="1:1" ht="16" customHeight="1" x14ac:dyDescent="0.2">
      <c r="A872" s="20"/>
    </row>
    <row r="873" spans="1:1" ht="16" customHeight="1" x14ac:dyDescent="0.2">
      <c r="A873" s="20"/>
    </row>
    <row r="874" spans="1:1" ht="16" customHeight="1" x14ac:dyDescent="0.2">
      <c r="A874" s="20"/>
    </row>
    <row r="875" spans="1:1" ht="16" customHeight="1" x14ac:dyDescent="0.2">
      <c r="A875" s="20"/>
    </row>
    <row r="876" spans="1:1" ht="16" customHeight="1" x14ac:dyDescent="0.2">
      <c r="A876" s="20"/>
    </row>
    <row r="877" spans="1:1" ht="16" customHeight="1" x14ac:dyDescent="0.2">
      <c r="A877" s="20"/>
    </row>
    <row r="878" spans="1:1" ht="16" customHeight="1" x14ac:dyDescent="0.2">
      <c r="A878" s="20"/>
    </row>
    <row r="879" spans="1:1" ht="16" customHeight="1" x14ac:dyDescent="0.2">
      <c r="A879" s="20"/>
    </row>
    <row r="880" spans="1:1" ht="16" customHeight="1" x14ac:dyDescent="0.2">
      <c r="A880" s="20"/>
    </row>
    <row r="881" spans="1:1" ht="16" customHeight="1" x14ac:dyDescent="0.2">
      <c r="A881" s="20"/>
    </row>
    <row r="882" spans="1:1" ht="16" customHeight="1" x14ac:dyDescent="0.2">
      <c r="A882" s="20"/>
    </row>
    <row r="883" spans="1:1" ht="16" customHeight="1" x14ac:dyDescent="0.2">
      <c r="A883" s="20"/>
    </row>
    <row r="884" spans="1:1" ht="16" customHeight="1" x14ac:dyDescent="0.2">
      <c r="A884" s="20"/>
    </row>
    <row r="885" spans="1:1" ht="16" customHeight="1" x14ac:dyDescent="0.2">
      <c r="A885" s="20"/>
    </row>
    <row r="886" spans="1:1" ht="16" customHeight="1" x14ac:dyDescent="0.2">
      <c r="A886" s="20"/>
    </row>
    <row r="887" spans="1:1" ht="16" customHeight="1" x14ac:dyDescent="0.2">
      <c r="A887" s="20"/>
    </row>
    <row r="888" spans="1:1" ht="16" customHeight="1" x14ac:dyDescent="0.2">
      <c r="A888" s="20"/>
    </row>
    <row r="889" spans="1:1" ht="16" customHeight="1" x14ac:dyDescent="0.2">
      <c r="A889" s="20"/>
    </row>
    <row r="890" spans="1:1" ht="16" customHeight="1" x14ac:dyDescent="0.2">
      <c r="A890" s="20"/>
    </row>
    <row r="891" spans="1:1" ht="16" customHeight="1" x14ac:dyDescent="0.2">
      <c r="A891" s="20"/>
    </row>
    <row r="892" spans="1:1" ht="16" customHeight="1" x14ac:dyDescent="0.2">
      <c r="A892" s="20"/>
    </row>
    <row r="893" spans="1:1" ht="16" customHeight="1" x14ac:dyDescent="0.2">
      <c r="A893" s="20"/>
    </row>
    <row r="894" spans="1:1" ht="16" customHeight="1" x14ac:dyDescent="0.2">
      <c r="A894" s="20"/>
    </row>
    <row r="895" spans="1:1" ht="16" customHeight="1" x14ac:dyDescent="0.2">
      <c r="A895" s="20"/>
    </row>
    <row r="896" spans="1:1" ht="16" customHeight="1" x14ac:dyDescent="0.2">
      <c r="A896" s="20"/>
    </row>
    <row r="897" spans="1:1" ht="16" customHeight="1" x14ac:dyDescent="0.2">
      <c r="A897" s="20"/>
    </row>
    <row r="898" spans="1:1" ht="16" customHeight="1" x14ac:dyDescent="0.2">
      <c r="A898" s="20"/>
    </row>
    <row r="899" spans="1:1" ht="16" customHeight="1" x14ac:dyDescent="0.2">
      <c r="A899" s="20"/>
    </row>
    <row r="900" spans="1:1" ht="16" customHeight="1" x14ac:dyDescent="0.2">
      <c r="A900" s="20"/>
    </row>
    <row r="901" spans="1:1" ht="16" customHeight="1" x14ac:dyDescent="0.2">
      <c r="A901" s="20"/>
    </row>
    <row r="902" spans="1:1" ht="16" customHeight="1" x14ac:dyDescent="0.2">
      <c r="A902" s="20"/>
    </row>
    <row r="903" spans="1:1" ht="16" customHeight="1" x14ac:dyDescent="0.2">
      <c r="A903" s="20"/>
    </row>
    <row r="904" spans="1:1" ht="16" customHeight="1" x14ac:dyDescent="0.2">
      <c r="A904" s="20"/>
    </row>
    <row r="905" spans="1:1" ht="16" customHeight="1" x14ac:dyDescent="0.2">
      <c r="A905" s="20"/>
    </row>
    <row r="906" spans="1:1" ht="16" customHeight="1" x14ac:dyDescent="0.2">
      <c r="A906" s="20"/>
    </row>
    <row r="907" spans="1:1" ht="16" customHeight="1" x14ac:dyDescent="0.2">
      <c r="A907" s="20"/>
    </row>
    <row r="908" spans="1:1" ht="16" customHeight="1" x14ac:dyDescent="0.2">
      <c r="A908" s="20"/>
    </row>
    <row r="909" spans="1:1" ht="16" customHeight="1" x14ac:dyDescent="0.2">
      <c r="A909" s="20"/>
    </row>
    <row r="910" spans="1:1" ht="16" customHeight="1" x14ac:dyDescent="0.2">
      <c r="A910" s="20"/>
    </row>
    <row r="911" spans="1:1" ht="16" customHeight="1" x14ac:dyDescent="0.2">
      <c r="A911" s="20"/>
    </row>
    <row r="912" spans="1:1" ht="16" customHeight="1" x14ac:dyDescent="0.2">
      <c r="A912" s="20"/>
    </row>
    <row r="913" spans="1:1" ht="16" customHeight="1" x14ac:dyDescent="0.2">
      <c r="A913" s="20"/>
    </row>
    <row r="914" spans="1:1" ht="16" customHeight="1" x14ac:dyDescent="0.2">
      <c r="A914" s="20"/>
    </row>
    <row r="915" spans="1:1" ht="16" customHeight="1" x14ac:dyDescent="0.2">
      <c r="A915" s="20"/>
    </row>
    <row r="916" spans="1:1" ht="16" customHeight="1" x14ac:dyDescent="0.2">
      <c r="A916" s="20"/>
    </row>
    <row r="917" spans="1:1" ht="16" customHeight="1" x14ac:dyDescent="0.2">
      <c r="A917" s="20"/>
    </row>
    <row r="918" spans="1:1" ht="16" customHeight="1" x14ac:dyDescent="0.2">
      <c r="A918" s="20"/>
    </row>
    <row r="919" spans="1:1" ht="16" customHeight="1" x14ac:dyDescent="0.2">
      <c r="A919" s="20"/>
    </row>
    <row r="920" spans="1:1" ht="16" customHeight="1" x14ac:dyDescent="0.2">
      <c r="A920" s="20"/>
    </row>
    <row r="921" spans="1:1" ht="16" customHeight="1" x14ac:dyDescent="0.2">
      <c r="A921" s="20"/>
    </row>
    <row r="922" spans="1:1" ht="16" customHeight="1" x14ac:dyDescent="0.2">
      <c r="A922" s="20"/>
    </row>
    <row r="923" spans="1:1" ht="16" customHeight="1" x14ac:dyDescent="0.2">
      <c r="A923" s="20"/>
    </row>
    <row r="924" spans="1:1" ht="16" customHeight="1" x14ac:dyDescent="0.2">
      <c r="A924" s="20"/>
    </row>
    <row r="925" spans="1:1" ht="16" customHeight="1" x14ac:dyDescent="0.2">
      <c r="A925" s="20"/>
    </row>
    <row r="926" spans="1:1" ht="16" customHeight="1" x14ac:dyDescent="0.2">
      <c r="A926" s="20"/>
    </row>
    <row r="927" spans="1:1" ht="16" customHeight="1" x14ac:dyDescent="0.2">
      <c r="A927" s="20"/>
    </row>
    <row r="928" spans="1:1" ht="16" customHeight="1" x14ac:dyDescent="0.2">
      <c r="A928" s="20"/>
    </row>
    <row r="929" spans="1:1" ht="16" customHeight="1" x14ac:dyDescent="0.2">
      <c r="A929" s="20"/>
    </row>
    <row r="930" spans="1:1" ht="16" customHeight="1" x14ac:dyDescent="0.2">
      <c r="A930" s="20"/>
    </row>
    <row r="931" spans="1:1" ht="16" customHeight="1" x14ac:dyDescent="0.2">
      <c r="A931" s="20"/>
    </row>
    <row r="932" spans="1:1" ht="16" customHeight="1" x14ac:dyDescent="0.2">
      <c r="A932" s="20"/>
    </row>
    <row r="933" spans="1:1" ht="16" customHeight="1" x14ac:dyDescent="0.2">
      <c r="A933" s="20"/>
    </row>
    <row r="934" spans="1:1" ht="16" customHeight="1" x14ac:dyDescent="0.2">
      <c r="A934" s="20"/>
    </row>
    <row r="935" spans="1:1" ht="16" customHeight="1" x14ac:dyDescent="0.2">
      <c r="A935" s="20"/>
    </row>
    <row r="936" spans="1:1" ht="16" customHeight="1" x14ac:dyDescent="0.2">
      <c r="A936" s="20"/>
    </row>
    <row r="937" spans="1:1" ht="16" customHeight="1" x14ac:dyDescent="0.2">
      <c r="A937" s="20"/>
    </row>
    <row r="938" spans="1:1" ht="16" customHeight="1" x14ac:dyDescent="0.2">
      <c r="A938" s="20"/>
    </row>
    <row r="939" spans="1:1" ht="16" customHeight="1" x14ac:dyDescent="0.2">
      <c r="A939" s="20"/>
    </row>
    <row r="940" spans="1:1" ht="16" customHeight="1" x14ac:dyDescent="0.2">
      <c r="A940" s="20"/>
    </row>
    <row r="941" spans="1:1" ht="16" customHeight="1" x14ac:dyDescent="0.2">
      <c r="A941" s="20"/>
    </row>
    <row r="942" spans="1:1" ht="16" customHeight="1" x14ac:dyDescent="0.2">
      <c r="A942" s="20"/>
    </row>
    <row r="943" spans="1:1" ht="16" customHeight="1" x14ac:dyDescent="0.2">
      <c r="A943" s="20"/>
    </row>
    <row r="944" spans="1:1" ht="16" customHeight="1" x14ac:dyDescent="0.2">
      <c r="A944" s="20"/>
    </row>
    <row r="945" spans="1:1" ht="16" customHeight="1" x14ac:dyDescent="0.2">
      <c r="A945" s="20"/>
    </row>
    <row r="946" spans="1:1" ht="16" customHeight="1" x14ac:dyDescent="0.2">
      <c r="A946" s="20"/>
    </row>
    <row r="947" spans="1:1" ht="16" customHeight="1" x14ac:dyDescent="0.2">
      <c r="A947" s="20"/>
    </row>
    <row r="948" spans="1:1" ht="16" customHeight="1" x14ac:dyDescent="0.2">
      <c r="A948" s="20"/>
    </row>
    <row r="949" spans="1:1" ht="16" customHeight="1" x14ac:dyDescent="0.2">
      <c r="A949" s="20"/>
    </row>
    <row r="950" spans="1:1" ht="16" customHeight="1" x14ac:dyDescent="0.2">
      <c r="A950" s="20"/>
    </row>
    <row r="951" spans="1:1" ht="16" customHeight="1" x14ac:dyDescent="0.2">
      <c r="A951" s="20"/>
    </row>
    <row r="952" spans="1:1" ht="16" customHeight="1" x14ac:dyDescent="0.2">
      <c r="A952" s="20"/>
    </row>
    <row r="953" spans="1:1" ht="16" customHeight="1" x14ac:dyDescent="0.2">
      <c r="A953" s="20"/>
    </row>
    <row r="954" spans="1:1" ht="16" customHeight="1" x14ac:dyDescent="0.2">
      <c r="A954" s="20"/>
    </row>
    <row r="955" spans="1:1" ht="16" customHeight="1" x14ac:dyDescent="0.2">
      <c r="A955" s="20"/>
    </row>
    <row r="956" spans="1:1" ht="16" customHeight="1" x14ac:dyDescent="0.2">
      <c r="A956" s="20"/>
    </row>
    <row r="957" spans="1:1" ht="16" customHeight="1" x14ac:dyDescent="0.2">
      <c r="A957" s="20"/>
    </row>
    <row r="958" spans="1:1" ht="16" customHeight="1" x14ac:dyDescent="0.2">
      <c r="A958" s="20"/>
    </row>
    <row r="959" spans="1:1" ht="16" customHeight="1" x14ac:dyDescent="0.2">
      <c r="A959" s="20"/>
    </row>
    <row r="960" spans="1:1" ht="16" customHeight="1" x14ac:dyDescent="0.2">
      <c r="A960" s="20"/>
    </row>
    <row r="961" spans="1:1" ht="16" customHeight="1" x14ac:dyDescent="0.2">
      <c r="A961" s="20"/>
    </row>
    <row r="962" spans="1:1" ht="16" customHeight="1" x14ac:dyDescent="0.2">
      <c r="A962" s="20"/>
    </row>
    <row r="963" spans="1:1" ht="16" customHeight="1" x14ac:dyDescent="0.2">
      <c r="A963" s="20"/>
    </row>
    <row r="964" spans="1:1" ht="16" customHeight="1" x14ac:dyDescent="0.2">
      <c r="A964" s="20"/>
    </row>
    <row r="965" spans="1:1" ht="16" customHeight="1" x14ac:dyDescent="0.2">
      <c r="A965" s="20"/>
    </row>
    <row r="966" spans="1:1" ht="16" customHeight="1" x14ac:dyDescent="0.2">
      <c r="A966" s="20"/>
    </row>
    <row r="967" spans="1:1" ht="16" customHeight="1" x14ac:dyDescent="0.2">
      <c r="A967" s="20"/>
    </row>
    <row r="968" spans="1:1" ht="16" customHeight="1" x14ac:dyDescent="0.2">
      <c r="A968" s="20"/>
    </row>
    <row r="969" spans="1:1" ht="16" customHeight="1" x14ac:dyDescent="0.2">
      <c r="A969" s="20"/>
    </row>
    <row r="970" spans="1:1" ht="16" customHeight="1" x14ac:dyDescent="0.2">
      <c r="A970" s="20"/>
    </row>
    <row r="971" spans="1:1" ht="16" customHeight="1" x14ac:dyDescent="0.2">
      <c r="A971" s="20"/>
    </row>
    <row r="972" spans="1:1" ht="16" customHeight="1" x14ac:dyDescent="0.2">
      <c r="A972" s="20"/>
    </row>
    <row r="973" spans="1:1" ht="16" customHeight="1" x14ac:dyDescent="0.2">
      <c r="A973" s="20"/>
    </row>
    <row r="974" spans="1:1" ht="16" customHeight="1" x14ac:dyDescent="0.2">
      <c r="A974" s="20"/>
    </row>
    <row r="975" spans="1:1" ht="16" customHeight="1" x14ac:dyDescent="0.2">
      <c r="A975" s="20"/>
    </row>
    <row r="976" spans="1:1" ht="16" customHeight="1" x14ac:dyDescent="0.2">
      <c r="A976" s="20"/>
    </row>
    <row r="977" spans="1:1" ht="16" customHeight="1" x14ac:dyDescent="0.2">
      <c r="A977" s="20"/>
    </row>
    <row r="978" spans="1:1" ht="16" customHeight="1" x14ac:dyDescent="0.2">
      <c r="A978" s="20"/>
    </row>
    <row r="979" spans="1:1" ht="16" customHeight="1" x14ac:dyDescent="0.2">
      <c r="A979" s="20"/>
    </row>
    <row r="980" spans="1:1" ht="16" customHeight="1" x14ac:dyDescent="0.2">
      <c r="A980" s="20"/>
    </row>
    <row r="981" spans="1:1" ht="16" customHeight="1" x14ac:dyDescent="0.2">
      <c r="A981" s="20"/>
    </row>
    <row r="982" spans="1:1" ht="16" customHeight="1" x14ac:dyDescent="0.2">
      <c r="A982" s="20"/>
    </row>
    <row r="983" spans="1:1" ht="16" customHeight="1" x14ac:dyDescent="0.2">
      <c r="A983" s="20"/>
    </row>
    <row r="984" spans="1:1" ht="16" customHeight="1" x14ac:dyDescent="0.2">
      <c r="A984" s="20"/>
    </row>
    <row r="985" spans="1:1" ht="16" customHeight="1" x14ac:dyDescent="0.2">
      <c r="A985" s="20"/>
    </row>
    <row r="986" spans="1:1" ht="16" customHeight="1" x14ac:dyDescent="0.2">
      <c r="A986" s="20"/>
    </row>
    <row r="987" spans="1:1" ht="16" customHeight="1" x14ac:dyDescent="0.2">
      <c r="A987" s="20"/>
    </row>
    <row r="988" spans="1:1" ht="16" customHeight="1" x14ac:dyDescent="0.2">
      <c r="A988" s="20"/>
    </row>
    <row r="989" spans="1:1" ht="16" customHeight="1" x14ac:dyDescent="0.2">
      <c r="A989" s="20"/>
    </row>
  </sheetData>
  <mergeCells count="50">
    <mergeCell ref="B53:E53"/>
    <mergeCell ref="B54:E54"/>
    <mergeCell ref="B43:E43"/>
    <mergeCell ref="B44:E44"/>
    <mergeCell ref="B45:E45"/>
    <mergeCell ref="B46:E46"/>
    <mergeCell ref="B47:E47"/>
    <mergeCell ref="B48:E48"/>
    <mergeCell ref="B49:E49"/>
    <mergeCell ref="B41:E41"/>
    <mergeCell ref="B42:E42"/>
    <mergeCell ref="B50:E50"/>
    <mergeCell ref="B51:E51"/>
    <mergeCell ref="B52:E52"/>
    <mergeCell ref="B37:E37"/>
    <mergeCell ref="B38:E38"/>
    <mergeCell ref="B39:E39"/>
    <mergeCell ref="B40:E40"/>
    <mergeCell ref="B31:E31"/>
    <mergeCell ref="B32:E32"/>
    <mergeCell ref="B33:E33"/>
    <mergeCell ref="B35:E35"/>
    <mergeCell ref="B36:E36"/>
    <mergeCell ref="B28:E28"/>
    <mergeCell ref="B29:E29"/>
    <mergeCell ref="B30:E30"/>
    <mergeCell ref="B22:E22"/>
    <mergeCell ref="B24:E24"/>
    <mergeCell ref="B25:E25"/>
    <mergeCell ref="B26:E26"/>
    <mergeCell ref="B18:E18"/>
    <mergeCell ref="B19:E19"/>
    <mergeCell ref="B20:E20"/>
    <mergeCell ref="B21:E21"/>
    <mergeCell ref="B27:E27"/>
    <mergeCell ref="B12:E12"/>
    <mergeCell ref="B13:E13"/>
    <mergeCell ref="B15:E15"/>
    <mergeCell ref="B16:E16"/>
    <mergeCell ref="B17:E17"/>
    <mergeCell ref="B7:E7"/>
    <mergeCell ref="B8:E8"/>
    <mergeCell ref="B9:E9"/>
    <mergeCell ref="B10:E10"/>
    <mergeCell ref="B11:E11"/>
    <mergeCell ref="B2:F3"/>
    <mergeCell ref="P2:S2"/>
    <mergeCell ref="B4:E4"/>
    <mergeCell ref="B5:E5"/>
    <mergeCell ref="B6:E6"/>
  </mergeCells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459130"/>
  </sheetPr>
  <dimension ref="A1:Z991"/>
  <sheetViews>
    <sheetView showGridLines="0" topLeftCell="A4" workbookViewId="0">
      <selection activeCell="F7" sqref="F7:O34"/>
    </sheetView>
  </sheetViews>
  <sheetFormatPr baseColWidth="10" defaultColWidth="11.1640625" defaultRowHeight="16" customHeight="1" x14ac:dyDescent="0.2"/>
  <cols>
    <col min="1" max="1" width="5.83203125" style="18" customWidth="1"/>
    <col min="2" max="26" width="12.6640625" style="18" customWidth="1"/>
    <col min="27" max="16384" width="11.1640625" style="18"/>
  </cols>
  <sheetData>
    <row r="1" spans="1:26" ht="16" customHeight="1" x14ac:dyDescent="0.2">
      <c r="A1" s="20"/>
    </row>
    <row r="2" spans="1:26" ht="16" customHeight="1" x14ac:dyDescent="0.2">
      <c r="A2" s="20"/>
      <c r="B2" s="443" t="s">
        <v>155</v>
      </c>
      <c r="C2" s="444"/>
      <c r="D2" s="444"/>
      <c r="E2" s="444"/>
      <c r="F2" s="444"/>
    </row>
    <row r="3" spans="1:26" ht="16" customHeight="1" x14ac:dyDescent="0.2">
      <c r="A3" s="20"/>
      <c r="B3" s="444"/>
      <c r="C3" s="444"/>
      <c r="D3" s="444"/>
      <c r="E3" s="444"/>
      <c r="F3" s="444"/>
    </row>
    <row r="4" spans="1:26" ht="16" customHeight="1" x14ac:dyDescent="0.2">
      <c r="A4" s="20" t="s">
        <v>102</v>
      </c>
      <c r="B4" s="430" t="s">
        <v>103</v>
      </c>
      <c r="C4" s="431"/>
      <c r="D4" s="431"/>
      <c r="E4" s="432"/>
      <c r="F4" s="209">
        <f t="shared" ref="F4:J4" ca="1" si="0">G4-1</f>
        <v>2018</v>
      </c>
      <c r="G4" s="209">
        <f t="shared" ca="1" si="0"/>
        <v>2019</v>
      </c>
      <c r="H4" s="209">
        <f t="shared" ca="1" si="0"/>
        <v>2020</v>
      </c>
      <c r="I4" s="209">
        <f t="shared" ca="1" si="0"/>
        <v>2021</v>
      </c>
      <c r="J4" s="217">
        <f t="shared" ca="1" si="0"/>
        <v>2022</v>
      </c>
      <c r="K4" s="211">
        <f ca="1">YEAR(Cover!H14)</f>
        <v>2023</v>
      </c>
      <c r="L4" s="211">
        <f t="shared" ref="L4:O4" ca="1" si="1">K4+1</f>
        <v>2024</v>
      </c>
      <c r="M4" s="211">
        <f t="shared" ca="1" si="1"/>
        <v>2025</v>
      </c>
      <c r="N4" s="211">
        <f t="shared" ca="1" si="1"/>
        <v>2026</v>
      </c>
      <c r="O4" s="212">
        <f t="shared" ca="1" si="1"/>
        <v>2027</v>
      </c>
    </row>
    <row r="5" spans="1:26" ht="16" customHeight="1" x14ac:dyDescent="0.2">
      <c r="A5" s="20"/>
      <c r="B5" s="433" t="s">
        <v>3</v>
      </c>
      <c r="C5" s="429"/>
      <c r="D5" s="429"/>
      <c r="E5" s="429"/>
      <c r="J5" s="21"/>
    </row>
    <row r="6" spans="1:26" ht="16" customHeight="1" x14ac:dyDescent="0.2">
      <c r="A6" s="20"/>
      <c r="B6" s="429"/>
      <c r="C6" s="429"/>
      <c r="D6" s="429"/>
      <c r="E6" s="429"/>
      <c r="J6" s="78"/>
    </row>
    <row r="7" spans="1:26" ht="16" customHeight="1" x14ac:dyDescent="0.2">
      <c r="A7" s="20" t="s">
        <v>102</v>
      </c>
      <c r="B7" s="434" t="s">
        <v>68</v>
      </c>
      <c r="C7" s="435"/>
      <c r="D7" s="435"/>
      <c r="E7" s="436"/>
      <c r="F7" s="403">
        <f>'Cash Flow '!C4</f>
        <v>2368</v>
      </c>
      <c r="G7" s="403">
        <f>'Cash Flow '!D4</f>
        <v>3253</v>
      </c>
      <c r="H7" s="403">
        <f>'Cash Flow '!E4</f>
        <v>2751</v>
      </c>
      <c r="I7" s="403">
        <f>'Cash Flow '!F4</f>
        <v>5963</v>
      </c>
      <c r="J7" s="404">
        <f>'Cash Flow '!G4</f>
        <v>7131</v>
      </c>
      <c r="K7" s="403">
        <f ca="1">DE_IS!K25</f>
        <v>7833.1526211666769</v>
      </c>
      <c r="L7" s="403">
        <f ca="1">DE_IS!L25</f>
        <v>6764.5775839871003</v>
      </c>
      <c r="M7" s="403">
        <f ca="1">DE_IS!M25</f>
        <v>6392.8771438053445</v>
      </c>
      <c r="N7" s="403">
        <f ca="1">DE_IS!N25</f>
        <v>7178.3424640768899</v>
      </c>
      <c r="O7" s="403">
        <f ca="1">DE_IS!O25</f>
        <v>8108.8329239500581</v>
      </c>
    </row>
    <row r="8" spans="1:26" ht="16" customHeight="1" x14ac:dyDescent="0.2">
      <c r="A8" s="20"/>
      <c r="B8" s="437" t="s">
        <v>156</v>
      </c>
      <c r="C8" s="429"/>
      <c r="D8" s="429"/>
      <c r="E8" s="429"/>
      <c r="F8" s="342">
        <f>'Cash Flow '!C7</f>
        <v>1782</v>
      </c>
      <c r="G8" s="342">
        <f>'Cash Flow '!D7</f>
        <v>1869</v>
      </c>
      <c r="H8" s="342">
        <f>'Cash Flow '!E7</f>
        <v>1985</v>
      </c>
      <c r="I8" s="342">
        <f>'Cash Flow '!F7</f>
        <v>1929</v>
      </c>
      <c r="J8" s="346">
        <f>'Cash Flow '!G7</f>
        <v>1778</v>
      </c>
      <c r="K8" s="405">
        <f ca="1">PPE!I9*-1</f>
        <v>3971.8644682384943</v>
      </c>
      <c r="L8" s="405">
        <f ca="1">PPE!J9*-1</f>
        <v>3795.3726811099818</v>
      </c>
      <c r="M8" s="405">
        <f ca="1">PPE!K9*-1</f>
        <v>3618.6229421033199</v>
      </c>
      <c r="N8" s="405">
        <f ca="1">PPE!L9*-1</f>
        <v>3824.8031787927707</v>
      </c>
      <c r="O8" s="405">
        <f ca="1">PPE!M9*-1</f>
        <v>4067.2322237958087</v>
      </c>
    </row>
    <row r="9" spans="1:26" ht="16" customHeight="1" x14ac:dyDescent="0.2">
      <c r="A9" s="20"/>
      <c r="B9" s="437" t="s">
        <v>157</v>
      </c>
      <c r="C9" s="429"/>
      <c r="D9" s="429"/>
      <c r="E9" s="429"/>
      <c r="F9" s="342">
        <v>0</v>
      </c>
      <c r="G9" s="342">
        <v>0</v>
      </c>
      <c r="H9" s="342">
        <v>0</v>
      </c>
      <c r="I9" s="342">
        <v>0</v>
      </c>
      <c r="J9" s="346">
        <v>0</v>
      </c>
      <c r="K9" s="405">
        <f>-DE_IS!K24</f>
        <v>0</v>
      </c>
      <c r="L9" s="405">
        <f>-DE_IS!L24</f>
        <v>0</v>
      </c>
      <c r="M9" s="405">
        <f>-DE_IS!M24</f>
        <v>0</v>
      </c>
      <c r="N9" s="405">
        <f>-DE_IS!N24</f>
        <v>0</v>
      </c>
      <c r="O9" s="405">
        <f>-DE_IS!O24</f>
        <v>0</v>
      </c>
    </row>
    <row r="10" spans="1:26" ht="16" customHeight="1" x14ac:dyDescent="0.2">
      <c r="A10" s="20"/>
      <c r="B10" s="437" t="s">
        <v>158</v>
      </c>
      <c r="C10" s="429"/>
      <c r="D10" s="429"/>
      <c r="E10" s="429"/>
      <c r="F10" s="342">
        <f>SUM('Cash Flow '!C10:C11)</f>
        <v>-25</v>
      </c>
      <c r="G10" s="342">
        <f>SUM('Cash Flow '!D10:D11)</f>
        <v>5</v>
      </c>
      <c r="H10" s="342">
        <f>SUM('Cash Flow '!E10:E11)</f>
        <v>24</v>
      </c>
      <c r="I10" s="342">
        <f>SUM('Cash Flow '!F10:F11)</f>
        <v>0</v>
      </c>
      <c r="J10" s="346">
        <f>SUM('Cash Flow '!G10:G11)</f>
        <v>-326</v>
      </c>
      <c r="K10" s="106">
        <f t="shared" ref="K10:O10" si="2">J10</f>
        <v>-326</v>
      </c>
      <c r="L10" s="106">
        <f t="shared" si="2"/>
        <v>-326</v>
      </c>
      <c r="M10" s="106">
        <f t="shared" si="2"/>
        <v>-326</v>
      </c>
      <c r="N10" s="106">
        <f t="shared" si="2"/>
        <v>-326</v>
      </c>
      <c r="O10" s="106">
        <f t="shared" si="2"/>
        <v>-326</v>
      </c>
    </row>
    <row r="11" spans="1:26" ht="16" customHeight="1" x14ac:dyDescent="0.2">
      <c r="A11" s="20"/>
      <c r="B11" s="437" t="s">
        <v>159</v>
      </c>
      <c r="C11" s="429"/>
      <c r="D11" s="429"/>
      <c r="E11" s="429"/>
      <c r="F11" s="342">
        <f>'Cash Flow '!C12</f>
        <v>0</v>
      </c>
      <c r="G11" s="342">
        <f>'Cash Flow '!D12</f>
        <v>77</v>
      </c>
      <c r="H11" s="342">
        <f>'Cash Flow '!E12</f>
        <v>194</v>
      </c>
      <c r="I11" s="342">
        <f>'Cash Flow '!F12</f>
        <v>50</v>
      </c>
      <c r="J11" s="346">
        <f>'Cash Flow '!G12</f>
        <v>88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</row>
    <row r="12" spans="1:26" ht="16" customHeight="1" x14ac:dyDescent="0.2">
      <c r="A12" s="20"/>
      <c r="B12" s="437" t="s">
        <v>160</v>
      </c>
      <c r="C12" s="429"/>
      <c r="D12" s="429"/>
      <c r="E12" s="429"/>
      <c r="F12" s="342">
        <f>'Cash Flow '!C14</f>
        <v>84</v>
      </c>
      <c r="G12" s="342">
        <f>'Cash Flow '!D14</f>
        <v>82</v>
      </c>
      <c r="H12" s="342">
        <f>'Cash Flow '!E14</f>
        <v>81</v>
      </c>
      <c r="I12" s="342">
        <f>'Cash Flow '!F14</f>
        <v>82</v>
      </c>
      <c r="J12" s="346">
        <f>'Cash Flow '!G14</f>
        <v>85</v>
      </c>
      <c r="K12" s="405">
        <f ca="1">'Equity Schedule'!G9</f>
        <v>98.174134847706554</v>
      </c>
      <c r="L12" s="405">
        <f ca="1">'Equity Schedule'!H9</f>
        <v>96.769965184635595</v>
      </c>
      <c r="M12" s="405">
        <f ca="1">'Equity Schedule'!I9</f>
        <v>95.267563090006277</v>
      </c>
      <c r="N12" s="405">
        <f ca="1">'Equity Schedule'!J9</f>
        <v>104.08474036700723</v>
      </c>
      <c r="O12" s="405">
        <f ca="1">'Equity Schedule'!K9</f>
        <v>114.53689873098521</v>
      </c>
    </row>
    <row r="13" spans="1:26" ht="16" customHeight="1" x14ac:dyDescent="0.2">
      <c r="A13" s="20"/>
      <c r="B13" s="437" t="s">
        <v>161</v>
      </c>
      <c r="C13" s="429"/>
      <c r="D13" s="429"/>
      <c r="E13" s="429"/>
      <c r="F13" s="342">
        <v>0</v>
      </c>
      <c r="G13" s="342">
        <v>0</v>
      </c>
      <c r="H13" s="342">
        <v>0</v>
      </c>
      <c r="I13" s="342">
        <v>0</v>
      </c>
      <c r="J13" s="34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</row>
    <row r="14" spans="1:26" ht="16" customHeight="1" x14ac:dyDescent="0.2">
      <c r="A14" s="20"/>
      <c r="B14" s="437" t="s">
        <v>162</v>
      </c>
      <c r="C14" s="429"/>
      <c r="D14" s="429"/>
      <c r="E14" s="429"/>
      <c r="F14" s="342">
        <f>SUM('Cash Flow '!C9,'Cash Flow '!C13,'Cash Flow '!C15,'Cash Flow '!C16)</f>
        <v>1686</v>
      </c>
      <c r="G14" s="342">
        <f>SUM('Cash Flow '!D9,'Cash Flow '!D13,'Cash Flow '!D15,'Cash Flow '!D16)</f>
        <v>-259</v>
      </c>
      <c r="H14" s="342">
        <f>SUM('Cash Flow '!E9,'Cash Flow '!E13,'Cash Flow '!E15,'Cash Flow '!E16)</f>
        <v>227</v>
      </c>
      <c r="I14" s="342">
        <f>SUM('Cash Flow '!F9,'Cash Flow '!F13,'Cash Flow '!F15,'Cash Flow '!F16)</f>
        <v>-694</v>
      </c>
      <c r="J14" s="346">
        <f>SUM('Cash Flow '!G9,'Cash Flow '!G13,'Cash Flow '!G15,'Cash Flow '!G16)</f>
        <v>258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</row>
    <row r="15" spans="1:26" ht="16" customHeight="1" x14ac:dyDescent="0.2">
      <c r="A15" s="20"/>
      <c r="B15" s="437" t="s">
        <v>163</v>
      </c>
      <c r="C15" s="429"/>
      <c r="D15" s="429"/>
      <c r="E15" s="429"/>
      <c r="F15" s="342">
        <f>SUM('Cash Flow '!C17:C21)</f>
        <v>-4073</v>
      </c>
      <c r="G15" s="342">
        <f>SUM('Cash Flow '!D17:D21)</f>
        <v>-1615</v>
      </c>
      <c r="H15" s="342">
        <f>SUM('Cash Flow '!E17:E21)</f>
        <v>2221</v>
      </c>
      <c r="I15" s="342">
        <f>SUM('Cash Flow '!F17:F21)</f>
        <v>396</v>
      </c>
      <c r="J15" s="346">
        <f>SUM('Cash Flow '!G17:G21)</f>
        <v>-4315</v>
      </c>
      <c r="K15" s="405">
        <f ca="1">NWC!K21</f>
        <v>-4078.7569434319375</v>
      </c>
      <c r="L15" s="405">
        <f ca="1">NWC!L21</f>
        <v>272.37460348718741</v>
      </c>
      <c r="M15" s="405">
        <f ca="1">NWC!M21</f>
        <v>491.79428624491993</v>
      </c>
      <c r="N15" s="405">
        <f ca="1">NWC!N21</f>
        <v>-3082.3692720850959</v>
      </c>
      <c r="O15" s="405">
        <f ca="1">NWC!O21</f>
        <v>-3748.4405710913052</v>
      </c>
    </row>
    <row r="16" spans="1:26" ht="16" customHeight="1" x14ac:dyDescent="0.2">
      <c r="A16" s="20" t="s">
        <v>102</v>
      </c>
      <c r="B16" s="434" t="s">
        <v>164</v>
      </c>
      <c r="C16" s="435"/>
      <c r="D16" s="435"/>
      <c r="E16" s="436"/>
      <c r="F16" s="406">
        <f t="shared" ref="F16:O16" si="3">SUM(F7:F15)</f>
        <v>1822</v>
      </c>
      <c r="G16" s="406">
        <f t="shared" si="3"/>
        <v>3412</v>
      </c>
      <c r="H16" s="406">
        <f t="shared" si="3"/>
        <v>7483</v>
      </c>
      <c r="I16" s="406">
        <f t="shared" si="3"/>
        <v>7726</v>
      </c>
      <c r="J16" s="407">
        <f t="shared" si="3"/>
        <v>4699</v>
      </c>
      <c r="K16" s="406">
        <f t="shared" ca="1" si="3"/>
        <v>7498.4342808209403</v>
      </c>
      <c r="L16" s="406">
        <f t="shared" ca="1" si="3"/>
        <v>10603.094833768906</v>
      </c>
      <c r="M16" s="406">
        <f t="shared" ca="1" si="3"/>
        <v>10272.561935243592</v>
      </c>
      <c r="N16" s="406">
        <f t="shared" ca="1" si="3"/>
        <v>7698.8611111515711</v>
      </c>
      <c r="O16" s="406">
        <f t="shared" ca="1" si="3"/>
        <v>8216.1614753855465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17" ht="16" customHeight="1" x14ac:dyDescent="0.2">
      <c r="A17" s="20"/>
      <c r="B17" s="437" t="s">
        <v>165</v>
      </c>
      <c r="C17" s="429"/>
      <c r="D17" s="429"/>
      <c r="E17" s="429"/>
      <c r="F17" s="342">
        <f>'Cash Flow '!C24</f>
        <v>-2950</v>
      </c>
      <c r="G17" s="342">
        <f>'Cash Flow '!D24</f>
        <v>-3449</v>
      </c>
      <c r="H17" s="342">
        <f>'Cash Flow '!E24</f>
        <v>-2656</v>
      </c>
      <c r="I17" s="342">
        <f>'Cash Flow '!F24</f>
        <v>-2580</v>
      </c>
      <c r="J17" s="346">
        <f>'Cash Flow '!G24</f>
        <v>-3788</v>
      </c>
      <c r="K17" s="405">
        <f ca="1">-PPE!I8</f>
        <v>-6354.0115598794828</v>
      </c>
      <c r="L17" s="405">
        <f ca="1">-PPE!J8</f>
        <v>-6143.4482865673253</v>
      </c>
      <c r="M17" s="405">
        <f ca="1">-PPE!K8</f>
        <v>-5930.2434997443679</v>
      </c>
      <c r="N17" s="405">
        <f ca="1">-PPE!L8</f>
        <v>-6350.3682060181263</v>
      </c>
      <c r="O17" s="405">
        <f ca="1">-PPE!M8</f>
        <v>-6846.4137324573931</v>
      </c>
    </row>
    <row r="18" spans="1:17" ht="16" customHeight="1" x14ac:dyDescent="0.2">
      <c r="A18" s="20"/>
      <c r="B18" s="437" t="s">
        <v>166</v>
      </c>
      <c r="C18" s="429"/>
      <c r="D18" s="429"/>
      <c r="E18" s="429"/>
      <c r="F18" s="342">
        <f>'Cash Flow '!C25</f>
        <v>1483</v>
      </c>
      <c r="G18" s="342">
        <f>'Cash Flow '!D25</f>
        <v>1648</v>
      </c>
      <c r="H18" s="342">
        <f>'Cash Flow '!E25</f>
        <v>1783</v>
      </c>
      <c r="I18" s="342">
        <f>'Cash Flow '!F25</f>
        <v>2094</v>
      </c>
      <c r="J18" s="346">
        <f>'Cash Flow '!G25</f>
        <v>2093</v>
      </c>
      <c r="K18" s="106">
        <f t="shared" ref="K18:O18" si="4">J18</f>
        <v>2093</v>
      </c>
      <c r="L18" s="106">
        <f t="shared" si="4"/>
        <v>2093</v>
      </c>
      <c r="M18" s="106">
        <f t="shared" si="4"/>
        <v>2093</v>
      </c>
      <c r="N18" s="106">
        <f t="shared" si="4"/>
        <v>2093</v>
      </c>
      <c r="O18" s="106">
        <f t="shared" si="4"/>
        <v>2093</v>
      </c>
    </row>
    <row r="19" spans="1:17" ht="16" customHeight="1" x14ac:dyDescent="0.2">
      <c r="A19" s="20"/>
      <c r="B19" s="437" t="s">
        <v>167</v>
      </c>
      <c r="C19" s="429"/>
      <c r="D19" s="429"/>
      <c r="E19" s="429"/>
      <c r="F19" s="342">
        <f>'Cash Flow '!C26</f>
        <v>-5245</v>
      </c>
      <c r="G19" s="342">
        <f>'Cash Flow '!D26</f>
        <v>0</v>
      </c>
      <c r="H19" s="342">
        <f>'Cash Flow '!E26</f>
        <v>-66</v>
      </c>
      <c r="I19" s="342">
        <f>'Cash Flow '!F26</f>
        <v>-244</v>
      </c>
      <c r="J19" s="346">
        <f>'Cash Flow '!G26</f>
        <v>-498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</row>
    <row r="20" spans="1:17" ht="16" customHeight="1" x14ac:dyDescent="0.2">
      <c r="A20" s="20"/>
      <c r="B20" s="437" t="s">
        <v>84</v>
      </c>
      <c r="C20" s="429"/>
      <c r="D20" s="429"/>
      <c r="E20" s="429"/>
      <c r="F20" s="342">
        <f>'Cash Flow '!C27</f>
        <v>156</v>
      </c>
      <c r="G20" s="342">
        <f>'Cash Flow '!D27</f>
        <v>93</v>
      </c>
      <c r="H20" s="342">
        <f>'Cash Flow '!E27</f>
        <v>0</v>
      </c>
      <c r="I20" s="342">
        <f>'Cash Flow '!F27</f>
        <v>0</v>
      </c>
      <c r="J20" s="346">
        <f>'Cash Flow '!G27</f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</row>
    <row r="21" spans="1:17" ht="16" customHeight="1" x14ac:dyDescent="0.2">
      <c r="A21" s="20"/>
      <c r="B21" s="437" t="s">
        <v>168</v>
      </c>
      <c r="C21" s="429"/>
      <c r="D21" s="429"/>
      <c r="E21" s="429"/>
      <c r="F21" s="342">
        <f>SUM('Cash Flow '!C28:C30)</f>
        <v>-1620</v>
      </c>
      <c r="G21" s="342">
        <f>SUM('Cash Flow '!D28:D30)</f>
        <v>-2216</v>
      </c>
      <c r="H21" s="342">
        <f>SUM('Cash Flow '!E28:E30)</f>
        <v>-2380</v>
      </c>
      <c r="I21" s="342">
        <f>SUM('Cash Flow '!F28:F30)</f>
        <v>-5020</v>
      </c>
      <c r="J21" s="346">
        <f>SUM('Cash Flow '!G28:G30)</f>
        <v>-6292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</row>
    <row r="22" spans="1:17" ht="16" customHeight="1" x14ac:dyDescent="0.2">
      <c r="A22" s="20"/>
      <c r="B22" s="52"/>
      <c r="C22" s="52"/>
      <c r="D22" s="52"/>
      <c r="E22" s="52"/>
      <c r="F22" s="106"/>
      <c r="G22" s="106"/>
      <c r="H22" s="106"/>
      <c r="I22" s="106"/>
      <c r="J22" s="105"/>
      <c r="K22" s="106"/>
      <c r="L22" s="106"/>
      <c r="M22" s="106"/>
      <c r="N22" s="106"/>
      <c r="O22" s="106"/>
    </row>
    <row r="23" spans="1:17" ht="16" customHeight="1" x14ac:dyDescent="0.2">
      <c r="A23" s="20" t="s">
        <v>102</v>
      </c>
      <c r="B23" s="434" t="s">
        <v>169</v>
      </c>
      <c r="C23" s="435"/>
      <c r="D23" s="435"/>
      <c r="E23" s="436"/>
      <c r="F23" s="406">
        <f t="shared" ref="F23:O23" si="5">SUM(F17:F21)</f>
        <v>-8176</v>
      </c>
      <c r="G23" s="406">
        <f t="shared" si="5"/>
        <v>-3924</v>
      </c>
      <c r="H23" s="406">
        <f t="shared" si="5"/>
        <v>-3319</v>
      </c>
      <c r="I23" s="406">
        <f t="shared" si="5"/>
        <v>-5750</v>
      </c>
      <c r="J23" s="407">
        <f t="shared" si="5"/>
        <v>-8485</v>
      </c>
      <c r="K23" s="406">
        <f t="shared" ca="1" si="5"/>
        <v>-4261.0115598794828</v>
      </c>
      <c r="L23" s="406">
        <f t="shared" ca="1" si="5"/>
        <v>-4050.4482865673253</v>
      </c>
      <c r="M23" s="406">
        <f t="shared" ca="1" si="5"/>
        <v>-3837.2434997443679</v>
      </c>
      <c r="N23" s="406">
        <f t="shared" ca="1" si="5"/>
        <v>-4257.3682060181263</v>
      </c>
      <c r="O23" s="406">
        <f t="shared" ca="1" si="5"/>
        <v>-4753.4137324573931</v>
      </c>
    </row>
    <row r="24" spans="1:17" ht="16" customHeight="1" x14ac:dyDescent="0.2">
      <c r="A24" s="20"/>
      <c r="B24" s="437" t="s">
        <v>170</v>
      </c>
      <c r="C24" s="429"/>
      <c r="D24" s="429"/>
      <c r="E24" s="429"/>
      <c r="F24" s="342">
        <f>'Cash Flow '!C33</f>
        <v>473</v>
      </c>
      <c r="G24" s="342">
        <f>'Cash Flow '!D33</f>
        <v>0</v>
      </c>
      <c r="H24" s="342">
        <f>'Cash Flow '!E33</f>
        <v>0</v>
      </c>
      <c r="I24" s="342">
        <f>'Cash Flow '!F33</f>
        <v>818</v>
      </c>
      <c r="J24" s="346">
        <f>'Cash Flow '!G33</f>
        <v>3852</v>
      </c>
      <c r="K24" s="405">
        <f>'Debt Schedule'!G16</f>
        <v>0</v>
      </c>
      <c r="L24" s="405">
        <f>'Debt Schedule'!H16</f>
        <v>0</v>
      </c>
      <c r="M24" s="405">
        <f>'Debt Schedule'!I16</f>
        <v>0</v>
      </c>
      <c r="N24" s="405">
        <f>'Debt Schedule'!J16</f>
        <v>0</v>
      </c>
      <c r="O24" s="405">
        <f>'Debt Schedule'!K16</f>
        <v>0</v>
      </c>
    </row>
    <row r="25" spans="1:17" ht="16" customHeight="1" x14ac:dyDescent="0.2">
      <c r="A25" s="20"/>
      <c r="B25" s="437" t="s">
        <v>171</v>
      </c>
      <c r="C25" s="429"/>
      <c r="D25" s="429"/>
      <c r="E25" s="429"/>
      <c r="F25" s="342">
        <f>'Cash Flow '!C34</f>
        <v>8288</v>
      </c>
      <c r="G25" s="342">
        <f>'Cash Flow '!D34</f>
        <v>9986</v>
      </c>
      <c r="H25" s="342">
        <f>'Cash Flow '!E34</f>
        <v>9271</v>
      </c>
      <c r="I25" s="342">
        <f>'Cash Flow '!F34</f>
        <v>8722</v>
      </c>
      <c r="J25" s="346">
        <f>'Cash Flow '!G34</f>
        <v>10358</v>
      </c>
      <c r="K25" s="405">
        <f ca="1">'Debt Schedule'!G22-'Debt Schedule'!F22</f>
        <v>4216.8319207533204</v>
      </c>
      <c r="L25" s="405">
        <f ca="1">'Debt Schedule'!H22-'Debt Schedule'!G22</f>
        <v>1374.8338200719463</v>
      </c>
      <c r="M25" s="405">
        <f ca="1">'Debt Schedule'!I22-'Debt Schedule'!H22</f>
        <v>2139.4536640869719</v>
      </c>
      <c r="N25" s="405">
        <f ca="1">'Debt Schedule'!J22-'Debt Schedule'!I22</f>
        <v>4971.05538344874</v>
      </c>
      <c r="O25" s="405">
        <f ca="1">'Debt Schedule'!K22-'Debt Schedule'!J22</f>
        <v>6079.8013712663378</v>
      </c>
      <c r="Q25" s="25"/>
    </row>
    <row r="26" spans="1:17" ht="16" customHeight="1" x14ac:dyDescent="0.2">
      <c r="A26" s="20"/>
      <c r="B26" s="437" t="s">
        <v>172</v>
      </c>
      <c r="C26" s="429"/>
      <c r="D26" s="429"/>
      <c r="E26" s="429"/>
      <c r="F26" s="342">
        <f>'Cash Flow '!C36</f>
        <v>0</v>
      </c>
      <c r="G26" s="342">
        <f>'Cash Flow '!D36</f>
        <v>-917</v>
      </c>
      <c r="H26" s="342">
        <f>'Cash Flow '!E36</f>
        <v>-1360</v>
      </c>
      <c r="I26" s="342">
        <f>'Cash Flow '!F36</f>
        <v>0</v>
      </c>
      <c r="J26" s="346">
        <f>'Cash Flow '!G36</f>
        <v>0</v>
      </c>
      <c r="K26" s="405">
        <f>'Debt Schedule'!G15</f>
        <v>-1019</v>
      </c>
      <c r="L26" s="405">
        <f>'Debt Schedule'!H15</f>
        <v>0</v>
      </c>
      <c r="M26" s="405">
        <f>'Debt Schedule'!I15</f>
        <v>0</v>
      </c>
      <c r="N26" s="405">
        <f>'Debt Schedule'!J15</f>
        <v>0</v>
      </c>
      <c r="O26" s="405">
        <f>'Debt Schedule'!K15</f>
        <v>0</v>
      </c>
    </row>
    <row r="27" spans="1:17" ht="16" customHeight="1" x14ac:dyDescent="0.2">
      <c r="A27" s="20"/>
      <c r="B27" s="437" t="s">
        <v>173</v>
      </c>
      <c r="C27" s="429"/>
      <c r="D27" s="429"/>
      <c r="E27" s="429"/>
      <c r="F27" s="342">
        <f>'Cash Flow '!C37</f>
        <v>-6245</v>
      </c>
      <c r="G27" s="342">
        <f>'Cash Flow '!D37</f>
        <v>-6426</v>
      </c>
      <c r="H27" s="342">
        <f>'Cash Flow '!E37</f>
        <v>-7383</v>
      </c>
      <c r="I27" s="342">
        <f>'Cash Flow '!F37</f>
        <v>-7090</v>
      </c>
      <c r="J27" s="346">
        <f>'Cash Flow '!G37</f>
        <v>-8445</v>
      </c>
      <c r="K27" s="405">
        <v>0</v>
      </c>
      <c r="L27" s="405">
        <v>0</v>
      </c>
      <c r="M27" s="405">
        <v>0</v>
      </c>
      <c r="N27" s="405">
        <v>0</v>
      </c>
      <c r="O27" s="405">
        <v>0</v>
      </c>
    </row>
    <row r="28" spans="1:17" ht="16" customHeight="1" x14ac:dyDescent="0.2">
      <c r="A28" s="20"/>
      <c r="B28" s="437" t="s">
        <v>174</v>
      </c>
      <c r="C28" s="429"/>
      <c r="D28" s="429"/>
      <c r="E28" s="429"/>
      <c r="F28" s="342">
        <f>'Cash Flow '!C40</f>
        <v>217</v>
      </c>
      <c r="G28" s="342">
        <f>'Cash Flow '!D40</f>
        <v>178</v>
      </c>
      <c r="H28" s="342">
        <f>'Cash Flow '!E40</f>
        <v>331</v>
      </c>
      <c r="I28" s="342">
        <f>'Cash Flow '!F40</f>
        <v>148</v>
      </c>
      <c r="J28" s="346">
        <f>'Cash Flow '!G40</f>
        <v>63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</row>
    <row r="29" spans="1:17" ht="16" customHeight="1" x14ac:dyDescent="0.2">
      <c r="A29" s="20"/>
      <c r="B29" s="437" t="s">
        <v>175</v>
      </c>
      <c r="C29" s="429"/>
      <c r="D29" s="429"/>
      <c r="E29" s="429"/>
      <c r="F29" s="342">
        <f>'Cash Flow '!C41</f>
        <v>-958</v>
      </c>
      <c r="G29" s="342">
        <f>'Cash Flow '!D41</f>
        <v>-1253</v>
      </c>
      <c r="H29" s="342">
        <f>'Cash Flow '!E41</f>
        <v>-750</v>
      </c>
      <c r="I29" s="342">
        <f>'Cash Flow '!F41</f>
        <v>-2538</v>
      </c>
      <c r="J29" s="346">
        <f>'Cash Flow '!G41</f>
        <v>-3597</v>
      </c>
      <c r="K29" s="405">
        <f ca="1">'Equity Schedule'!G11</f>
        <v>-3850.949738790594</v>
      </c>
      <c r="L29" s="405">
        <f ca="1">'Equity Schedule'!H11</f>
        <v>-3496.6631525780494</v>
      </c>
      <c r="M29" s="405">
        <f ca="1">'Equity Schedule'!I11</f>
        <v>-3147.8140076970894</v>
      </c>
      <c r="N29" s="405">
        <f ca="1">'Equity Schedule'!J11</f>
        <v>-3117.3257287282941</v>
      </c>
      <c r="O29" s="405">
        <f ca="1">'Equity Schedule'!K11</f>
        <v>-3076.2252886521701</v>
      </c>
    </row>
    <row r="30" spans="1:17" ht="16" customHeight="1" x14ac:dyDescent="0.2">
      <c r="A30" s="20"/>
      <c r="B30" s="437" t="s">
        <v>176</v>
      </c>
      <c r="C30" s="429"/>
      <c r="D30" s="429"/>
      <c r="E30" s="429"/>
      <c r="F30" s="342">
        <f>'Cash Flow '!C43</f>
        <v>-806</v>
      </c>
      <c r="G30" s="342">
        <f>'Cash Flow '!D43</f>
        <v>-943</v>
      </c>
      <c r="H30" s="342">
        <f>'Cash Flow '!E43</f>
        <v>-956</v>
      </c>
      <c r="I30" s="342">
        <f>'Cash Flow '!F43</f>
        <v>-1040</v>
      </c>
      <c r="J30" s="346">
        <f>'Cash Flow '!G43</f>
        <v>-1313</v>
      </c>
      <c r="K30" s="408">
        <f ca="1">'Equity Schedule'!G10</f>
        <v>-1364.7273109416321</v>
      </c>
      <c r="L30" s="408">
        <f ca="1">'Equity Schedule'!H10</f>
        <v>-1195.6043045579593</v>
      </c>
      <c r="M30" s="408">
        <f ca="1">'Equity Schedule'!I10</f>
        <v>-1029.7610993756266</v>
      </c>
      <c r="N30" s="408">
        <f ca="1">'Equity Schedule'!J10</f>
        <v>-964.15531791494709</v>
      </c>
      <c r="O30" s="408">
        <f ca="1">'Equity Schedule'!K10</f>
        <v>-883.90482863322245</v>
      </c>
    </row>
    <row r="31" spans="1:17" ht="16" customHeight="1" x14ac:dyDescent="0.2">
      <c r="A31" s="20"/>
      <c r="B31" s="437" t="s">
        <v>177</v>
      </c>
      <c r="C31" s="429"/>
      <c r="D31" s="429"/>
      <c r="E31" s="429"/>
      <c r="F31" s="342">
        <f>SUM('Cash Flow '!C47)</f>
        <v>-93</v>
      </c>
      <c r="G31" s="342">
        <f>SUM('Cash Flow '!D47)</f>
        <v>-116</v>
      </c>
      <c r="H31" s="342">
        <f>SUM('Cash Flow '!E47)</f>
        <v>-133</v>
      </c>
      <c r="I31" s="342">
        <f>SUM('Cash Flow '!F47)</f>
        <v>-98</v>
      </c>
      <c r="J31" s="346">
        <f>SUM('Cash Flow '!G47)</f>
        <v>-92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</row>
    <row r="32" spans="1:17" ht="16" customHeight="1" x14ac:dyDescent="0.2">
      <c r="A32" s="20"/>
      <c r="B32" s="434" t="s">
        <v>178</v>
      </c>
      <c r="C32" s="435"/>
      <c r="D32" s="435"/>
      <c r="E32" s="436"/>
      <c r="F32" s="406">
        <f t="shared" ref="F32:O32" si="6">SUM(F24:F31)</f>
        <v>876</v>
      </c>
      <c r="G32" s="406">
        <f t="shared" si="6"/>
        <v>509</v>
      </c>
      <c r="H32" s="406">
        <f t="shared" si="6"/>
        <v>-980</v>
      </c>
      <c r="I32" s="406">
        <f t="shared" si="6"/>
        <v>-1078</v>
      </c>
      <c r="J32" s="407">
        <f t="shared" si="6"/>
        <v>826</v>
      </c>
      <c r="K32" s="406">
        <f t="shared" ca="1" si="6"/>
        <v>-2017.8451289789057</v>
      </c>
      <c r="L32" s="406">
        <f t="shared" ca="1" si="6"/>
        <v>-3317.4336370640622</v>
      </c>
      <c r="M32" s="406">
        <f t="shared" ca="1" si="6"/>
        <v>-2038.1214429857441</v>
      </c>
      <c r="N32" s="406">
        <f t="shared" ca="1" si="6"/>
        <v>889.57433680549889</v>
      </c>
      <c r="O32" s="406">
        <f t="shared" ca="1" si="6"/>
        <v>2119.671253980945</v>
      </c>
    </row>
    <row r="33" spans="1:15" ht="16" customHeight="1" x14ac:dyDescent="0.2">
      <c r="A33" s="20"/>
      <c r="B33" s="437" t="s">
        <v>179</v>
      </c>
      <c r="C33" s="429"/>
      <c r="D33" s="429"/>
      <c r="E33" s="429"/>
      <c r="F33" s="342">
        <f>'Cash Flow '!C50</f>
        <v>26</v>
      </c>
      <c r="G33" s="342">
        <f>'Cash Flow '!D50</f>
        <v>-56</v>
      </c>
      <c r="H33" s="342">
        <f>'Cash Flow '!E50</f>
        <v>32</v>
      </c>
      <c r="I33" s="342">
        <f>'Cash Flow '!F50</f>
        <v>55</v>
      </c>
      <c r="J33" s="409">
        <f>'Cash Flow '!G50</f>
        <v>-224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</row>
    <row r="34" spans="1:15" ht="16" customHeight="1" x14ac:dyDescent="0.2">
      <c r="A34" s="20" t="s">
        <v>102</v>
      </c>
      <c r="B34" s="430" t="s">
        <v>180</v>
      </c>
      <c r="C34" s="431"/>
      <c r="D34" s="431"/>
      <c r="E34" s="432"/>
      <c r="F34" s="410">
        <f>SUM(F33,F32,F23,F16)</f>
        <v>-5452</v>
      </c>
      <c r="G34" s="410">
        <f>SUM(G33,G32,G23,G16)</f>
        <v>-59</v>
      </c>
      <c r="H34" s="410">
        <f>SUM(H33,H32,H23,H16)</f>
        <v>3216</v>
      </c>
      <c r="I34" s="410">
        <f>SUM(I33,I32,I23,I16)</f>
        <v>953</v>
      </c>
      <c r="J34" s="411">
        <f>SUM(J33,J32,J23,J16)</f>
        <v>-3184</v>
      </c>
      <c r="K34" s="410">
        <f ca="1">SUM(K32,K23,K16)</f>
        <v>1219.5775919625521</v>
      </c>
      <c r="L34" s="410">
        <f ca="1">SUM(L32,L23,L16)</f>
        <v>3235.2129101375185</v>
      </c>
      <c r="M34" s="410">
        <f ca="1">SUM(M32,M23,M16)</f>
        <v>4397.1969925134799</v>
      </c>
      <c r="N34" s="410">
        <f ca="1">SUM(N32,N23,N16)</f>
        <v>4331.0672419389439</v>
      </c>
      <c r="O34" s="411">
        <f ca="1">SUM(O32,O23,O16)</f>
        <v>5582.4189969090985</v>
      </c>
    </row>
    <row r="35" spans="1:15" ht="16" customHeight="1" x14ac:dyDescent="0.2">
      <c r="A35" s="20"/>
      <c r="B35" s="429"/>
      <c r="C35" s="429"/>
      <c r="D35" s="429"/>
      <c r="E35" s="429"/>
    </row>
    <row r="36" spans="1:15" ht="16" customHeight="1" x14ac:dyDescent="0.2">
      <c r="A36" s="20"/>
      <c r="B36" s="429"/>
      <c r="C36" s="429"/>
      <c r="D36" s="429"/>
      <c r="E36" s="429"/>
    </row>
    <row r="37" spans="1:15" ht="16" customHeight="1" x14ac:dyDescent="0.2">
      <c r="A37" s="20"/>
      <c r="B37" s="429"/>
      <c r="C37" s="429"/>
      <c r="D37" s="429"/>
      <c r="E37" s="429"/>
    </row>
    <row r="38" spans="1:15" ht="16" customHeight="1" x14ac:dyDescent="0.2">
      <c r="A38" s="20"/>
      <c r="B38" s="429"/>
      <c r="C38" s="429"/>
      <c r="D38" s="429"/>
      <c r="E38" s="429"/>
    </row>
    <row r="39" spans="1:15" ht="16" customHeight="1" x14ac:dyDescent="0.2">
      <c r="A39" s="20"/>
      <c r="B39" s="429"/>
      <c r="C39" s="429"/>
      <c r="D39" s="429"/>
      <c r="E39" s="429"/>
    </row>
    <row r="40" spans="1:15" ht="16" customHeight="1" x14ac:dyDescent="0.2">
      <c r="A40" s="20"/>
      <c r="B40" s="429"/>
      <c r="C40" s="429"/>
      <c r="D40" s="429"/>
      <c r="E40" s="429"/>
    </row>
    <row r="41" spans="1:15" ht="16" customHeight="1" x14ac:dyDescent="0.2">
      <c r="A41" s="20"/>
      <c r="B41" s="429"/>
      <c r="C41" s="429"/>
      <c r="D41" s="429"/>
      <c r="E41" s="429"/>
    </row>
    <row r="42" spans="1:15" ht="16" customHeight="1" x14ac:dyDescent="0.2">
      <c r="A42" s="20"/>
      <c r="B42" s="429"/>
      <c r="C42" s="429"/>
      <c r="D42" s="429"/>
      <c r="E42" s="429"/>
    </row>
    <row r="43" spans="1:15" ht="16" customHeight="1" x14ac:dyDescent="0.2">
      <c r="A43" s="20"/>
    </row>
    <row r="44" spans="1:15" ht="16" customHeight="1" x14ac:dyDescent="0.2">
      <c r="A44" s="20"/>
    </row>
    <row r="45" spans="1:15" ht="16" customHeight="1" x14ac:dyDescent="0.2">
      <c r="A45" s="20"/>
    </row>
    <row r="46" spans="1:15" ht="16" customHeight="1" x14ac:dyDescent="0.2">
      <c r="A46" s="20"/>
    </row>
    <row r="47" spans="1:15" ht="16" customHeight="1" x14ac:dyDescent="0.2">
      <c r="A47" s="20"/>
    </row>
    <row r="48" spans="1:15" ht="16" customHeight="1" x14ac:dyDescent="0.2">
      <c r="A48" s="20"/>
    </row>
    <row r="49" spans="1:1" ht="16" customHeight="1" x14ac:dyDescent="0.2">
      <c r="A49" s="20"/>
    </row>
    <row r="50" spans="1:1" ht="16" customHeight="1" x14ac:dyDescent="0.2">
      <c r="A50" s="20"/>
    </row>
    <row r="51" spans="1:1" ht="16" customHeight="1" x14ac:dyDescent="0.2">
      <c r="A51" s="20"/>
    </row>
    <row r="52" spans="1:1" ht="16" customHeight="1" x14ac:dyDescent="0.2">
      <c r="A52" s="20"/>
    </row>
    <row r="53" spans="1:1" ht="16" customHeight="1" x14ac:dyDescent="0.2">
      <c r="A53" s="20"/>
    </row>
    <row r="54" spans="1:1" ht="16" customHeight="1" x14ac:dyDescent="0.2">
      <c r="A54" s="20"/>
    </row>
    <row r="55" spans="1:1" ht="16" customHeight="1" x14ac:dyDescent="0.2">
      <c r="A55" s="20"/>
    </row>
    <row r="56" spans="1:1" ht="16" customHeight="1" x14ac:dyDescent="0.2">
      <c r="A56" s="20"/>
    </row>
    <row r="57" spans="1:1" ht="16" customHeight="1" x14ac:dyDescent="0.2">
      <c r="A57" s="20"/>
    </row>
    <row r="58" spans="1:1" ht="16" customHeight="1" x14ac:dyDescent="0.2">
      <c r="A58" s="20"/>
    </row>
    <row r="59" spans="1:1" ht="16" customHeight="1" x14ac:dyDescent="0.2">
      <c r="A59" s="20"/>
    </row>
    <row r="60" spans="1:1" ht="16" customHeight="1" x14ac:dyDescent="0.2">
      <c r="A60" s="20"/>
    </row>
    <row r="61" spans="1:1" ht="16" customHeight="1" x14ac:dyDescent="0.2">
      <c r="A61" s="20"/>
    </row>
    <row r="62" spans="1:1" ht="16" customHeight="1" x14ac:dyDescent="0.2">
      <c r="A62" s="20"/>
    </row>
    <row r="63" spans="1:1" ht="16" customHeight="1" x14ac:dyDescent="0.2">
      <c r="A63" s="20"/>
    </row>
    <row r="64" spans="1:1" ht="16" customHeight="1" x14ac:dyDescent="0.2">
      <c r="A64" s="20"/>
    </row>
    <row r="65" spans="1:1" ht="16" customHeight="1" x14ac:dyDescent="0.2">
      <c r="A65" s="20"/>
    </row>
    <row r="66" spans="1:1" ht="16" customHeight="1" x14ac:dyDescent="0.2">
      <c r="A66" s="20"/>
    </row>
    <row r="67" spans="1:1" ht="16" customHeight="1" x14ac:dyDescent="0.2">
      <c r="A67" s="20"/>
    </row>
    <row r="68" spans="1:1" ht="16" customHeight="1" x14ac:dyDescent="0.2">
      <c r="A68" s="20"/>
    </row>
    <row r="69" spans="1:1" ht="16" customHeight="1" x14ac:dyDescent="0.2">
      <c r="A69" s="20"/>
    </row>
    <row r="70" spans="1:1" ht="16" customHeight="1" x14ac:dyDescent="0.2">
      <c r="A70" s="20"/>
    </row>
    <row r="71" spans="1:1" ht="16" customHeight="1" x14ac:dyDescent="0.2">
      <c r="A71" s="20"/>
    </row>
    <row r="72" spans="1:1" ht="16" customHeight="1" x14ac:dyDescent="0.2">
      <c r="A72" s="20"/>
    </row>
    <row r="73" spans="1:1" ht="16" customHeight="1" x14ac:dyDescent="0.2">
      <c r="A73" s="20"/>
    </row>
    <row r="74" spans="1:1" ht="16" customHeight="1" x14ac:dyDescent="0.2">
      <c r="A74" s="20"/>
    </row>
    <row r="75" spans="1:1" ht="16" customHeight="1" x14ac:dyDescent="0.2">
      <c r="A75" s="20"/>
    </row>
    <row r="76" spans="1:1" ht="16" customHeight="1" x14ac:dyDescent="0.2">
      <c r="A76" s="20"/>
    </row>
    <row r="77" spans="1:1" ht="16" customHeight="1" x14ac:dyDescent="0.2">
      <c r="A77" s="20"/>
    </row>
    <row r="78" spans="1:1" ht="16" customHeight="1" x14ac:dyDescent="0.2">
      <c r="A78" s="20"/>
    </row>
    <row r="79" spans="1:1" ht="16" customHeight="1" x14ac:dyDescent="0.2">
      <c r="A79" s="20"/>
    </row>
    <row r="80" spans="1:1" ht="16" customHeight="1" x14ac:dyDescent="0.2">
      <c r="A80" s="20"/>
    </row>
    <row r="81" spans="1:1" ht="16" customHeight="1" x14ac:dyDescent="0.2">
      <c r="A81" s="20"/>
    </row>
    <row r="82" spans="1:1" ht="16" customHeight="1" x14ac:dyDescent="0.2">
      <c r="A82" s="20"/>
    </row>
    <row r="83" spans="1:1" ht="16" customHeight="1" x14ac:dyDescent="0.2">
      <c r="A83" s="20"/>
    </row>
    <row r="84" spans="1:1" ht="16" customHeight="1" x14ac:dyDescent="0.2">
      <c r="A84" s="20"/>
    </row>
    <row r="85" spans="1:1" ht="16" customHeight="1" x14ac:dyDescent="0.2">
      <c r="A85" s="20"/>
    </row>
    <row r="86" spans="1:1" ht="16" customHeight="1" x14ac:dyDescent="0.2">
      <c r="A86" s="20"/>
    </row>
    <row r="87" spans="1:1" ht="16" customHeight="1" x14ac:dyDescent="0.2">
      <c r="A87" s="20"/>
    </row>
    <row r="88" spans="1:1" ht="16" customHeight="1" x14ac:dyDescent="0.2">
      <c r="A88" s="20"/>
    </row>
    <row r="89" spans="1:1" ht="16" customHeight="1" x14ac:dyDescent="0.2">
      <c r="A89" s="20"/>
    </row>
    <row r="90" spans="1:1" ht="16" customHeight="1" x14ac:dyDescent="0.2">
      <c r="A90" s="20"/>
    </row>
    <row r="91" spans="1:1" ht="16" customHeight="1" x14ac:dyDescent="0.2">
      <c r="A91" s="20"/>
    </row>
    <row r="92" spans="1:1" ht="16" customHeight="1" x14ac:dyDescent="0.2">
      <c r="A92" s="20"/>
    </row>
    <row r="93" spans="1:1" ht="16" customHeight="1" x14ac:dyDescent="0.2">
      <c r="A93" s="20"/>
    </row>
    <row r="94" spans="1:1" ht="16" customHeight="1" x14ac:dyDescent="0.2">
      <c r="A94" s="20"/>
    </row>
    <row r="95" spans="1:1" ht="16" customHeight="1" x14ac:dyDescent="0.2">
      <c r="A95" s="20"/>
    </row>
    <row r="96" spans="1:1" ht="16" customHeight="1" x14ac:dyDescent="0.2">
      <c r="A96" s="20"/>
    </row>
    <row r="97" spans="1:1" ht="16" customHeight="1" x14ac:dyDescent="0.2">
      <c r="A97" s="20"/>
    </row>
    <row r="98" spans="1:1" ht="16" customHeight="1" x14ac:dyDescent="0.2">
      <c r="A98" s="20"/>
    </row>
    <row r="99" spans="1:1" ht="16" customHeight="1" x14ac:dyDescent="0.2">
      <c r="A99" s="20"/>
    </row>
    <row r="100" spans="1:1" ht="16" customHeight="1" x14ac:dyDescent="0.2">
      <c r="A100" s="20"/>
    </row>
    <row r="101" spans="1:1" ht="16" customHeight="1" x14ac:dyDescent="0.2">
      <c r="A101" s="20"/>
    </row>
    <row r="102" spans="1:1" ht="16" customHeight="1" x14ac:dyDescent="0.2">
      <c r="A102" s="20"/>
    </row>
    <row r="103" spans="1:1" ht="16" customHeight="1" x14ac:dyDescent="0.2">
      <c r="A103" s="20"/>
    </row>
    <row r="104" spans="1:1" ht="16" customHeight="1" x14ac:dyDescent="0.2">
      <c r="A104" s="20"/>
    </row>
    <row r="105" spans="1:1" ht="16" customHeight="1" x14ac:dyDescent="0.2">
      <c r="A105" s="20"/>
    </row>
    <row r="106" spans="1:1" ht="16" customHeight="1" x14ac:dyDescent="0.2">
      <c r="A106" s="20"/>
    </row>
    <row r="107" spans="1:1" ht="16" customHeight="1" x14ac:dyDescent="0.2">
      <c r="A107" s="20"/>
    </row>
    <row r="108" spans="1:1" ht="16" customHeight="1" x14ac:dyDescent="0.2">
      <c r="A108" s="20"/>
    </row>
    <row r="109" spans="1:1" ht="16" customHeight="1" x14ac:dyDescent="0.2">
      <c r="A109" s="20"/>
    </row>
    <row r="110" spans="1:1" ht="16" customHeight="1" x14ac:dyDescent="0.2">
      <c r="A110" s="20"/>
    </row>
    <row r="111" spans="1:1" ht="16" customHeight="1" x14ac:dyDescent="0.2">
      <c r="A111" s="20"/>
    </row>
    <row r="112" spans="1:1" ht="16" customHeight="1" x14ac:dyDescent="0.2">
      <c r="A112" s="20"/>
    </row>
    <row r="113" spans="1:1" ht="16" customHeight="1" x14ac:dyDescent="0.2">
      <c r="A113" s="20"/>
    </row>
    <row r="114" spans="1:1" ht="16" customHeight="1" x14ac:dyDescent="0.2">
      <c r="A114" s="20"/>
    </row>
    <row r="115" spans="1:1" ht="16" customHeight="1" x14ac:dyDescent="0.2">
      <c r="A115" s="20"/>
    </row>
    <row r="116" spans="1:1" ht="16" customHeight="1" x14ac:dyDescent="0.2">
      <c r="A116" s="20"/>
    </row>
    <row r="117" spans="1:1" ht="16" customHeight="1" x14ac:dyDescent="0.2">
      <c r="A117" s="20"/>
    </row>
    <row r="118" spans="1:1" ht="16" customHeight="1" x14ac:dyDescent="0.2">
      <c r="A118" s="20"/>
    </row>
    <row r="119" spans="1:1" ht="16" customHeight="1" x14ac:dyDescent="0.2">
      <c r="A119" s="20"/>
    </row>
    <row r="120" spans="1:1" ht="16" customHeight="1" x14ac:dyDescent="0.2">
      <c r="A120" s="20"/>
    </row>
    <row r="121" spans="1:1" ht="16" customHeight="1" x14ac:dyDescent="0.2">
      <c r="A121" s="20"/>
    </row>
    <row r="122" spans="1:1" ht="16" customHeight="1" x14ac:dyDescent="0.2">
      <c r="A122" s="20"/>
    </row>
    <row r="123" spans="1:1" ht="16" customHeight="1" x14ac:dyDescent="0.2">
      <c r="A123" s="20"/>
    </row>
    <row r="124" spans="1:1" ht="16" customHeight="1" x14ac:dyDescent="0.2">
      <c r="A124" s="20"/>
    </row>
    <row r="125" spans="1:1" ht="16" customHeight="1" x14ac:dyDescent="0.2">
      <c r="A125" s="20"/>
    </row>
    <row r="126" spans="1:1" ht="16" customHeight="1" x14ac:dyDescent="0.2">
      <c r="A126" s="20"/>
    </row>
    <row r="127" spans="1:1" ht="16" customHeight="1" x14ac:dyDescent="0.2">
      <c r="A127" s="20"/>
    </row>
    <row r="128" spans="1:1" ht="16" customHeight="1" x14ac:dyDescent="0.2">
      <c r="A128" s="20"/>
    </row>
    <row r="129" spans="1:1" ht="16" customHeight="1" x14ac:dyDescent="0.2">
      <c r="A129" s="20"/>
    </row>
    <row r="130" spans="1:1" ht="16" customHeight="1" x14ac:dyDescent="0.2">
      <c r="A130" s="20"/>
    </row>
    <row r="131" spans="1:1" ht="16" customHeight="1" x14ac:dyDescent="0.2">
      <c r="A131" s="20"/>
    </row>
    <row r="132" spans="1:1" ht="16" customHeight="1" x14ac:dyDescent="0.2">
      <c r="A132" s="20"/>
    </row>
    <row r="133" spans="1:1" ht="16" customHeight="1" x14ac:dyDescent="0.2">
      <c r="A133" s="20"/>
    </row>
    <row r="134" spans="1:1" ht="16" customHeight="1" x14ac:dyDescent="0.2">
      <c r="A134" s="20"/>
    </row>
    <row r="135" spans="1:1" ht="16" customHeight="1" x14ac:dyDescent="0.2">
      <c r="A135" s="20"/>
    </row>
    <row r="136" spans="1:1" ht="16" customHeight="1" x14ac:dyDescent="0.2">
      <c r="A136" s="20"/>
    </row>
    <row r="137" spans="1:1" ht="16" customHeight="1" x14ac:dyDescent="0.2">
      <c r="A137" s="20"/>
    </row>
    <row r="138" spans="1:1" ht="16" customHeight="1" x14ac:dyDescent="0.2">
      <c r="A138" s="20"/>
    </row>
    <row r="139" spans="1:1" ht="16" customHeight="1" x14ac:dyDescent="0.2">
      <c r="A139" s="20"/>
    </row>
    <row r="140" spans="1:1" ht="16" customHeight="1" x14ac:dyDescent="0.2">
      <c r="A140" s="20"/>
    </row>
    <row r="141" spans="1:1" ht="16" customHeight="1" x14ac:dyDescent="0.2">
      <c r="A141" s="20"/>
    </row>
    <row r="142" spans="1:1" ht="16" customHeight="1" x14ac:dyDescent="0.2">
      <c r="A142" s="20"/>
    </row>
    <row r="143" spans="1:1" ht="16" customHeight="1" x14ac:dyDescent="0.2">
      <c r="A143" s="20"/>
    </row>
    <row r="144" spans="1:1" ht="16" customHeight="1" x14ac:dyDescent="0.2">
      <c r="A144" s="20"/>
    </row>
    <row r="145" spans="1:1" ht="16" customHeight="1" x14ac:dyDescent="0.2">
      <c r="A145" s="20"/>
    </row>
    <row r="146" spans="1:1" ht="16" customHeight="1" x14ac:dyDescent="0.2">
      <c r="A146" s="20"/>
    </row>
    <row r="147" spans="1:1" ht="16" customHeight="1" x14ac:dyDescent="0.2">
      <c r="A147" s="20"/>
    </row>
    <row r="148" spans="1:1" ht="16" customHeight="1" x14ac:dyDescent="0.2">
      <c r="A148" s="20"/>
    </row>
    <row r="149" spans="1:1" ht="16" customHeight="1" x14ac:dyDescent="0.2">
      <c r="A149" s="20"/>
    </row>
    <row r="150" spans="1:1" ht="16" customHeight="1" x14ac:dyDescent="0.2">
      <c r="A150" s="20"/>
    </row>
    <row r="151" spans="1:1" ht="16" customHeight="1" x14ac:dyDescent="0.2">
      <c r="A151" s="20"/>
    </row>
    <row r="152" spans="1:1" ht="16" customHeight="1" x14ac:dyDescent="0.2">
      <c r="A152" s="20"/>
    </row>
    <row r="153" spans="1:1" ht="16" customHeight="1" x14ac:dyDescent="0.2">
      <c r="A153" s="20"/>
    </row>
    <row r="154" spans="1:1" ht="16" customHeight="1" x14ac:dyDescent="0.2">
      <c r="A154" s="20"/>
    </row>
    <row r="155" spans="1:1" ht="16" customHeight="1" x14ac:dyDescent="0.2">
      <c r="A155" s="20"/>
    </row>
    <row r="156" spans="1:1" ht="16" customHeight="1" x14ac:dyDescent="0.2">
      <c r="A156" s="20"/>
    </row>
    <row r="157" spans="1:1" ht="16" customHeight="1" x14ac:dyDescent="0.2">
      <c r="A157" s="20"/>
    </row>
    <row r="158" spans="1:1" ht="16" customHeight="1" x14ac:dyDescent="0.2">
      <c r="A158" s="20"/>
    </row>
    <row r="159" spans="1:1" ht="16" customHeight="1" x14ac:dyDescent="0.2">
      <c r="A159" s="20"/>
    </row>
    <row r="160" spans="1:1" ht="16" customHeight="1" x14ac:dyDescent="0.2">
      <c r="A160" s="20"/>
    </row>
    <row r="161" spans="1:1" ht="16" customHeight="1" x14ac:dyDescent="0.2">
      <c r="A161" s="20"/>
    </row>
    <row r="162" spans="1:1" ht="16" customHeight="1" x14ac:dyDescent="0.2">
      <c r="A162" s="20"/>
    </row>
    <row r="163" spans="1:1" ht="16" customHeight="1" x14ac:dyDescent="0.2">
      <c r="A163" s="20"/>
    </row>
    <row r="164" spans="1:1" ht="16" customHeight="1" x14ac:dyDescent="0.2">
      <c r="A164" s="20"/>
    </row>
    <row r="165" spans="1:1" ht="16" customHeight="1" x14ac:dyDescent="0.2">
      <c r="A165" s="20"/>
    </row>
    <row r="166" spans="1:1" ht="16" customHeight="1" x14ac:dyDescent="0.2">
      <c r="A166" s="20"/>
    </row>
    <row r="167" spans="1:1" ht="16" customHeight="1" x14ac:dyDescent="0.2">
      <c r="A167" s="20"/>
    </row>
    <row r="168" spans="1:1" ht="16" customHeight="1" x14ac:dyDescent="0.2">
      <c r="A168" s="20"/>
    </row>
    <row r="169" spans="1:1" ht="16" customHeight="1" x14ac:dyDescent="0.2">
      <c r="A169" s="20"/>
    </row>
    <row r="170" spans="1:1" ht="16" customHeight="1" x14ac:dyDescent="0.2">
      <c r="A170" s="20"/>
    </row>
    <row r="171" spans="1:1" ht="16" customHeight="1" x14ac:dyDescent="0.2">
      <c r="A171" s="20"/>
    </row>
    <row r="172" spans="1:1" ht="16" customHeight="1" x14ac:dyDescent="0.2">
      <c r="A172" s="20"/>
    </row>
    <row r="173" spans="1:1" ht="16" customHeight="1" x14ac:dyDescent="0.2">
      <c r="A173" s="20"/>
    </row>
    <row r="174" spans="1:1" ht="16" customHeight="1" x14ac:dyDescent="0.2">
      <c r="A174" s="20"/>
    </row>
    <row r="175" spans="1:1" ht="16" customHeight="1" x14ac:dyDescent="0.2">
      <c r="A175" s="20"/>
    </row>
    <row r="176" spans="1:1" ht="16" customHeight="1" x14ac:dyDescent="0.2">
      <c r="A176" s="20"/>
    </row>
    <row r="177" spans="1:1" ht="16" customHeight="1" x14ac:dyDescent="0.2">
      <c r="A177" s="20"/>
    </row>
    <row r="178" spans="1:1" ht="16" customHeight="1" x14ac:dyDescent="0.2">
      <c r="A178" s="20"/>
    </row>
    <row r="179" spans="1:1" ht="16" customHeight="1" x14ac:dyDescent="0.2">
      <c r="A179" s="20"/>
    </row>
    <row r="180" spans="1:1" ht="16" customHeight="1" x14ac:dyDescent="0.2">
      <c r="A180" s="20"/>
    </row>
    <row r="181" spans="1:1" ht="16" customHeight="1" x14ac:dyDescent="0.2">
      <c r="A181" s="20"/>
    </row>
    <row r="182" spans="1:1" ht="16" customHeight="1" x14ac:dyDescent="0.2">
      <c r="A182" s="20"/>
    </row>
    <row r="183" spans="1:1" ht="16" customHeight="1" x14ac:dyDescent="0.2">
      <c r="A183" s="20"/>
    </row>
    <row r="184" spans="1:1" ht="16" customHeight="1" x14ac:dyDescent="0.2">
      <c r="A184" s="20"/>
    </row>
    <row r="185" spans="1:1" ht="16" customHeight="1" x14ac:dyDescent="0.2">
      <c r="A185" s="20"/>
    </row>
    <row r="186" spans="1:1" ht="16" customHeight="1" x14ac:dyDescent="0.2">
      <c r="A186" s="20"/>
    </row>
    <row r="187" spans="1:1" ht="16" customHeight="1" x14ac:dyDescent="0.2">
      <c r="A187" s="20"/>
    </row>
    <row r="188" spans="1:1" ht="16" customHeight="1" x14ac:dyDescent="0.2">
      <c r="A188" s="20"/>
    </row>
    <row r="189" spans="1:1" ht="16" customHeight="1" x14ac:dyDescent="0.2">
      <c r="A189" s="20"/>
    </row>
    <row r="190" spans="1:1" ht="16" customHeight="1" x14ac:dyDescent="0.2">
      <c r="A190" s="20"/>
    </row>
    <row r="191" spans="1:1" ht="16" customHeight="1" x14ac:dyDescent="0.2">
      <c r="A191" s="20"/>
    </row>
    <row r="192" spans="1:1" ht="16" customHeight="1" x14ac:dyDescent="0.2">
      <c r="A192" s="20"/>
    </row>
    <row r="193" spans="1:1" ht="16" customHeight="1" x14ac:dyDescent="0.2">
      <c r="A193" s="20"/>
    </row>
    <row r="194" spans="1:1" ht="16" customHeight="1" x14ac:dyDescent="0.2">
      <c r="A194" s="20"/>
    </row>
    <row r="195" spans="1:1" ht="16" customHeight="1" x14ac:dyDescent="0.2">
      <c r="A195" s="20"/>
    </row>
    <row r="196" spans="1:1" ht="16" customHeight="1" x14ac:dyDescent="0.2">
      <c r="A196" s="20"/>
    </row>
    <row r="197" spans="1:1" ht="16" customHeight="1" x14ac:dyDescent="0.2">
      <c r="A197" s="20"/>
    </row>
    <row r="198" spans="1:1" ht="16" customHeight="1" x14ac:dyDescent="0.2">
      <c r="A198" s="20"/>
    </row>
    <row r="199" spans="1:1" ht="16" customHeight="1" x14ac:dyDescent="0.2">
      <c r="A199" s="20"/>
    </row>
    <row r="200" spans="1:1" ht="16" customHeight="1" x14ac:dyDescent="0.2">
      <c r="A200" s="20"/>
    </row>
    <row r="201" spans="1:1" ht="16" customHeight="1" x14ac:dyDescent="0.2">
      <c r="A201" s="20"/>
    </row>
    <row r="202" spans="1:1" ht="16" customHeight="1" x14ac:dyDescent="0.2">
      <c r="A202" s="20"/>
    </row>
    <row r="203" spans="1:1" ht="16" customHeight="1" x14ac:dyDescent="0.2">
      <c r="A203" s="20"/>
    </row>
    <row r="204" spans="1:1" ht="16" customHeight="1" x14ac:dyDescent="0.2">
      <c r="A204" s="20"/>
    </row>
    <row r="205" spans="1:1" ht="16" customHeight="1" x14ac:dyDescent="0.2">
      <c r="A205" s="20"/>
    </row>
    <row r="206" spans="1:1" ht="16" customHeight="1" x14ac:dyDescent="0.2">
      <c r="A206" s="20"/>
    </row>
    <row r="207" spans="1:1" ht="16" customHeight="1" x14ac:dyDescent="0.2">
      <c r="A207" s="20"/>
    </row>
    <row r="208" spans="1:1" ht="16" customHeight="1" x14ac:dyDescent="0.2">
      <c r="A208" s="20"/>
    </row>
    <row r="209" spans="1:1" ht="16" customHeight="1" x14ac:dyDescent="0.2">
      <c r="A209" s="20"/>
    </row>
    <row r="210" spans="1:1" ht="16" customHeight="1" x14ac:dyDescent="0.2">
      <c r="A210" s="20"/>
    </row>
    <row r="211" spans="1:1" ht="16" customHeight="1" x14ac:dyDescent="0.2">
      <c r="A211" s="20"/>
    </row>
    <row r="212" spans="1:1" ht="16" customHeight="1" x14ac:dyDescent="0.2">
      <c r="A212" s="20"/>
    </row>
    <row r="213" spans="1:1" ht="16" customHeight="1" x14ac:dyDescent="0.2">
      <c r="A213" s="20"/>
    </row>
    <row r="214" spans="1:1" ht="16" customHeight="1" x14ac:dyDescent="0.2">
      <c r="A214" s="20"/>
    </row>
    <row r="215" spans="1:1" ht="16" customHeight="1" x14ac:dyDescent="0.2">
      <c r="A215" s="20"/>
    </row>
    <row r="216" spans="1:1" ht="16" customHeight="1" x14ac:dyDescent="0.2">
      <c r="A216" s="20"/>
    </row>
    <row r="217" spans="1:1" ht="16" customHeight="1" x14ac:dyDescent="0.2">
      <c r="A217" s="20"/>
    </row>
    <row r="218" spans="1:1" ht="16" customHeight="1" x14ac:dyDescent="0.2">
      <c r="A218" s="20"/>
    </row>
    <row r="219" spans="1:1" ht="16" customHeight="1" x14ac:dyDescent="0.2">
      <c r="A219" s="20"/>
    </row>
    <row r="220" spans="1:1" ht="16" customHeight="1" x14ac:dyDescent="0.2">
      <c r="A220" s="20"/>
    </row>
    <row r="221" spans="1:1" ht="16" customHeight="1" x14ac:dyDescent="0.2">
      <c r="A221" s="20"/>
    </row>
    <row r="222" spans="1:1" ht="16" customHeight="1" x14ac:dyDescent="0.2">
      <c r="A222" s="20"/>
    </row>
    <row r="223" spans="1:1" ht="16" customHeight="1" x14ac:dyDescent="0.2">
      <c r="A223" s="20"/>
    </row>
    <row r="224" spans="1:1" ht="16" customHeight="1" x14ac:dyDescent="0.2">
      <c r="A224" s="20"/>
    </row>
    <row r="225" spans="1:1" ht="16" customHeight="1" x14ac:dyDescent="0.2">
      <c r="A225" s="20"/>
    </row>
    <row r="226" spans="1:1" ht="16" customHeight="1" x14ac:dyDescent="0.2">
      <c r="A226" s="20"/>
    </row>
    <row r="227" spans="1:1" ht="16" customHeight="1" x14ac:dyDescent="0.2">
      <c r="A227" s="20"/>
    </row>
    <row r="228" spans="1:1" ht="16" customHeight="1" x14ac:dyDescent="0.2">
      <c r="A228" s="20"/>
    </row>
    <row r="229" spans="1:1" ht="16" customHeight="1" x14ac:dyDescent="0.2">
      <c r="A229" s="20"/>
    </row>
    <row r="230" spans="1:1" ht="16" customHeight="1" x14ac:dyDescent="0.2">
      <c r="A230" s="20"/>
    </row>
    <row r="231" spans="1:1" ht="16" customHeight="1" x14ac:dyDescent="0.2">
      <c r="A231" s="20"/>
    </row>
    <row r="232" spans="1:1" ht="16" customHeight="1" x14ac:dyDescent="0.2">
      <c r="A232" s="20"/>
    </row>
    <row r="233" spans="1:1" ht="16" customHeight="1" x14ac:dyDescent="0.2">
      <c r="A233" s="20"/>
    </row>
    <row r="234" spans="1:1" ht="16" customHeight="1" x14ac:dyDescent="0.2">
      <c r="A234" s="20"/>
    </row>
    <row r="235" spans="1:1" ht="16" customHeight="1" x14ac:dyDescent="0.2">
      <c r="A235" s="20"/>
    </row>
    <row r="236" spans="1:1" ht="16" customHeight="1" x14ac:dyDescent="0.2">
      <c r="A236" s="20"/>
    </row>
    <row r="237" spans="1:1" ht="16" customHeight="1" x14ac:dyDescent="0.2">
      <c r="A237" s="20"/>
    </row>
    <row r="238" spans="1:1" ht="16" customHeight="1" x14ac:dyDescent="0.2">
      <c r="A238" s="20"/>
    </row>
    <row r="239" spans="1:1" ht="16" customHeight="1" x14ac:dyDescent="0.2">
      <c r="A239" s="20"/>
    </row>
    <row r="240" spans="1:1" ht="16" customHeight="1" x14ac:dyDescent="0.2">
      <c r="A240" s="20"/>
    </row>
    <row r="241" spans="1:1" ht="16" customHeight="1" x14ac:dyDescent="0.2">
      <c r="A241" s="20"/>
    </row>
    <row r="242" spans="1:1" ht="16" customHeight="1" x14ac:dyDescent="0.2">
      <c r="A242" s="20"/>
    </row>
    <row r="243" spans="1:1" ht="16" customHeight="1" x14ac:dyDescent="0.2">
      <c r="A243" s="20"/>
    </row>
    <row r="244" spans="1:1" ht="16" customHeight="1" x14ac:dyDescent="0.2">
      <c r="A244" s="20"/>
    </row>
    <row r="245" spans="1:1" ht="16" customHeight="1" x14ac:dyDescent="0.2">
      <c r="A245" s="20"/>
    </row>
    <row r="246" spans="1:1" ht="16" customHeight="1" x14ac:dyDescent="0.2">
      <c r="A246" s="20"/>
    </row>
    <row r="247" spans="1:1" ht="16" customHeight="1" x14ac:dyDescent="0.2">
      <c r="A247" s="20"/>
    </row>
    <row r="248" spans="1:1" ht="16" customHeight="1" x14ac:dyDescent="0.2">
      <c r="A248" s="20"/>
    </row>
    <row r="249" spans="1:1" ht="16" customHeight="1" x14ac:dyDescent="0.2">
      <c r="A249" s="20"/>
    </row>
    <row r="250" spans="1:1" ht="16" customHeight="1" x14ac:dyDescent="0.2">
      <c r="A250" s="20"/>
    </row>
    <row r="251" spans="1:1" ht="16" customHeight="1" x14ac:dyDescent="0.2">
      <c r="A251" s="20"/>
    </row>
    <row r="252" spans="1:1" ht="16" customHeight="1" x14ac:dyDescent="0.2">
      <c r="A252" s="20"/>
    </row>
    <row r="253" spans="1:1" ht="16" customHeight="1" x14ac:dyDescent="0.2">
      <c r="A253" s="20"/>
    </row>
    <row r="254" spans="1:1" ht="16" customHeight="1" x14ac:dyDescent="0.2">
      <c r="A254" s="20"/>
    </row>
    <row r="255" spans="1:1" ht="16" customHeight="1" x14ac:dyDescent="0.2">
      <c r="A255" s="20"/>
    </row>
    <row r="256" spans="1:1" ht="16" customHeight="1" x14ac:dyDescent="0.2">
      <c r="A256" s="20"/>
    </row>
    <row r="257" spans="1:1" ht="16" customHeight="1" x14ac:dyDescent="0.2">
      <c r="A257" s="20"/>
    </row>
    <row r="258" spans="1:1" ht="16" customHeight="1" x14ac:dyDescent="0.2">
      <c r="A258" s="20"/>
    </row>
    <row r="259" spans="1:1" ht="16" customHeight="1" x14ac:dyDescent="0.2">
      <c r="A259" s="20"/>
    </row>
    <row r="260" spans="1:1" ht="16" customHeight="1" x14ac:dyDescent="0.2">
      <c r="A260" s="20"/>
    </row>
    <row r="261" spans="1:1" ht="16" customHeight="1" x14ac:dyDescent="0.2">
      <c r="A261" s="20"/>
    </row>
    <row r="262" spans="1:1" ht="16" customHeight="1" x14ac:dyDescent="0.2">
      <c r="A262" s="20"/>
    </row>
    <row r="263" spans="1:1" ht="16" customHeight="1" x14ac:dyDescent="0.2">
      <c r="A263" s="20"/>
    </row>
    <row r="264" spans="1:1" ht="16" customHeight="1" x14ac:dyDescent="0.2">
      <c r="A264" s="20"/>
    </row>
    <row r="265" spans="1:1" ht="16" customHeight="1" x14ac:dyDescent="0.2">
      <c r="A265" s="20"/>
    </row>
    <row r="266" spans="1:1" ht="16" customHeight="1" x14ac:dyDescent="0.2">
      <c r="A266" s="20"/>
    </row>
    <row r="267" spans="1:1" ht="16" customHeight="1" x14ac:dyDescent="0.2">
      <c r="A267" s="20"/>
    </row>
    <row r="268" spans="1:1" ht="16" customHeight="1" x14ac:dyDescent="0.2">
      <c r="A268" s="20"/>
    </row>
    <row r="269" spans="1:1" ht="16" customHeight="1" x14ac:dyDescent="0.2">
      <c r="A269" s="20"/>
    </row>
    <row r="270" spans="1:1" ht="16" customHeight="1" x14ac:dyDescent="0.2">
      <c r="A270" s="20"/>
    </row>
    <row r="271" spans="1:1" ht="16" customHeight="1" x14ac:dyDescent="0.2">
      <c r="A271" s="20"/>
    </row>
    <row r="272" spans="1:1" ht="16" customHeight="1" x14ac:dyDescent="0.2">
      <c r="A272" s="20"/>
    </row>
    <row r="273" spans="1:1" ht="16" customHeight="1" x14ac:dyDescent="0.2">
      <c r="A273" s="20"/>
    </row>
    <row r="274" spans="1:1" ht="16" customHeight="1" x14ac:dyDescent="0.2">
      <c r="A274" s="20"/>
    </row>
    <row r="275" spans="1:1" ht="16" customHeight="1" x14ac:dyDescent="0.2">
      <c r="A275" s="20"/>
    </row>
    <row r="276" spans="1:1" ht="16" customHeight="1" x14ac:dyDescent="0.2">
      <c r="A276" s="20"/>
    </row>
    <row r="277" spans="1:1" ht="16" customHeight="1" x14ac:dyDescent="0.2">
      <c r="A277" s="20"/>
    </row>
    <row r="278" spans="1:1" ht="16" customHeight="1" x14ac:dyDescent="0.2">
      <c r="A278" s="20"/>
    </row>
    <row r="279" spans="1:1" ht="16" customHeight="1" x14ac:dyDescent="0.2">
      <c r="A279" s="20"/>
    </row>
    <row r="280" spans="1:1" ht="16" customHeight="1" x14ac:dyDescent="0.2">
      <c r="A280" s="20"/>
    </row>
    <row r="281" spans="1:1" ht="16" customHeight="1" x14ac:dyDescent="0.2">
      <c r="A281" s="20"/>
    </row>
    <row r="282" spans="1:1" ht="16" customHeight="1" x14ac:dyDescent="0.2">
      <c r="A282" s="20"/>
    </row>
    <row r="283" spans="1:1" ht="16" customHeight="1" x14ac:dyDescent="0.2">
      <c r="A283" s="20"/>
    </row>
    <row r="284" spans="1:1" ht="16" customHeight="1" x14ac:dyDescent="0.2">
      <c r="A284" s="20"/>
    </row>
    <row r="285" spans="1:1" ht="16" customHeight="1" x14ac:dyDescent="0.2">
      <c r="A285" s="20"/>
    </row>
    <row r="286" spans="1:1" ht="16" customHeight="1" x14ac:dyDescent="0.2">
      <c r="A286" s="20"/>
    </row>
    <row r="287" spans="1:1" ht="16" customHeight="1" x14ac:dyDescent="0.2">
      <c r="A287" s="20"/>
    </row>
    <row r="288" spans="1:1" ht="16" customHeight="1" x14ac:dyDescent="0.2">
      <c r="A288" s="20"/>
    </row>
    <row r="289" spans="1:1" ht="16" customHeight="1" x14ac:dyDescent="0.2">
      <c r="A289" s="20"/>
    </row>
    <row r="290" spans="1:1" ht="16" customHeight="1" x14ac:dyDescent="0.2">
      <c r="A290" s="20"/>
    </row>
    <row r="291" spans="1:1" ht="16" customHeight="1" x14ac:dyDescent="0.2">
      <c r="A291" s="20"/>
    </row>
    <row r="292" spans="1:1" ht="16" customHeight="1" x14ac:dyDescent="0.2">
      <c r="A292" s="20"/>
    </row>
    <row r="293" spans="1:1" ht="16" customHeight="1" x14ac:dyDescent="0.2">
      <c r="A293" s="20"/>
    </row>
    <row r="294" spans="1:1" ht="16" customHeight="1" x14ac:dyDescent="0.2">
      <c r="A294" s="20"/>
    </row>
    <row r="295" spans="1:1" ht="16" customHeight="1" x14ac:dyDescent="0.2">
      <c r="A295" s="20"/>
    </row>
    <row r="296" spans="1:1" ht="16" customHeight="1" x14ac:dyDescent="0.2">
      <c r="A296" s="20"/>
    </row>
    <row r="297" spans="1:1" ht="16" customHeight="1" x14ac:dyDescent="0.2">
      <c r="A297" s="20"/>
    </row>
    <row r="298" spans="1:1" ht="16" customHeight="1" x14ac:dyDescent="0.2">
      <c r="A298" s="20"/>
    </row>
    <row r="299" spans="1:1" ht="16" customHeight="1" x14ac:dyDescent="0.2">
      <c r="A299" s="20"/>
    </row>
    <row r="300" spans="1:1" ht="16" customHeight="1" x14ac:dyDescent="0.2">
      <c r="A300" s="20"/>
    </row>
    <row r="301" spans="1:1" ht="16" customHeight="1" x14ac:dyDescent="0.2">
      <c r="A301" s="20"/>
    </row>
    <row r="302" spans="1:1" ht="16" customHeight="1" x14ac:dyDescent="0.2">
      <c r="A302" s="20"/>
    </row>
    <row r="303" spans="1:1" ht="16" customHeight="1" x14ac:dyDescent="0.2">
      <c r="A303" s="20"/>
    </row>
    <row r="304" spans="1:1" ht="16" customHeight="1" x14ac:dyDescent="0.2">
      <c r="A304" s="20"/>
    </row>
    <row r="305" spans="1:1" ht="16" customHeight="1" x14ac:dyDescent="0.2">
      <c r="A305" s="20"/>
    </row>
    <row r="306" spans="1:1" ht="16" customHeight="1" x14ac:dyDescent="0.2">
      <c r="A306" s="20"/>
    </row>
    <row r="307" spans="1:1" ht="16" customHeight="1" x14ac:dyDescent="0.2">
      <c r="A307" s="20"/>
    </row>
    <row r="308" spans="1:1" ht="16" customHeight="1" x14ac:dyDescent="0.2">
      <c r="A308" s="20"/>
    </row>
    <row r="309" spans="1:1" ht="16" customHeight="1" x14ac:dyDescent="0.2">
      <c r="A309" s="20"/>
    </row>
    <row r="310" spans="1:1" ht="16" customHeight="1" x14ac:dyDescent="0.2">
      <c r="A310" s="20"/>
    </row>
    <row r="311" spans="1:1" ht="16" customHeight="1" x14ac:dyDescent="0.2">
      <c r="A311" s="20"/>
    </row>
    <row r="312" spans="1:1" ht="16" customHeight="1" x14ac:dyDescent="0.2">
      <c r="A312" s="20"/>
    </row>
    <row r="313" spans="1:1" ht="16" customHeight="1" x14ac:dyDescent="0.2">
      <c r="A313" s="20"/>
    </row>
    <row r="314" spans="1:1" ht="16" customHeight="1" x14ac:dyDescent="0.2">
      <c r="A314" s="20"/>
    </row>
    <row r="315" spans="1:1" ht="16" customHeight="1" x14ac:dyDescent="0.2">
      <c r="A315" s="20"/>
    </row>
    <row r="316" spans="1:1" ht="16" customHeight="1" x14ac:dyDescent="0.2">
      <c r="A316" s="20"/>
    </row>
    <row r="317" spans="1:1" ht="16" customHeight="1" x14ac:dyDescent="0.2">
      <c r="A317" s="20"/>
    </row>
    <row r="318" spans="1:1" ht="16" customHeight="1" x14ac:dyDescent="0.2">
      <c r="A318" s="20"/>
    </row>
    <row r="319" spans="1:1" ht="16" customHeight="1" x14ac:dyDescent="0.2">
      <c r="A319" s="20"/>
    </row>
    <row r="320" spans="1:1" ht="16" customHeight="1" x14ac:dyDescent="0.2">
      <c r="A320" s="20"/>
    </row>
    <row r="321" spans="1:1" ht="16" customHeight="1" x14ac:dyDescent="0.2">
      <c r="A321" s="20"/>
    </row>
    <row r="322" spans="1:1" ht="16" customHeight="1" x14ac:dyDescent="0.2">
      <c r="A322" s="20"/>
    </row>
    <row r="323" spans="1:1" ht="16" customHeight="1" x14ac:dyDescent="0.2">
      <c r="A323" s="20"/>
    </row>
    <row r="324" spans="1:1" ht="16" customHeight="1" x14ac:dyDescent="0.2">
      <c r="A324" s="20"/>
    </row>
    <row r="325" spans="1:1" ht="16" customHeight="1" x14ac:dyDescent="0.2">
      <c r="A325" s="20"/>
    </row>
    <row r="326" spans="1:1" ht="16" customHeight="1" x14ac:dyDescent="0.2">
      <c r="A326" s="20"/>
    </row>
    <row r="327" spans="1:1" ht="16" customHeight="1" x14ac:dyDescent="0.2">
      <c r="A327" s="20"/>
    </row>
    <row r="328" spans="1:1" ht="16" customHeight="1" x14ac:dyDescent="0.2">
      <c r="A328" s="20"/>
    </row>
    <row r="329" spans="1:1" ht="16" customHeight="1" x14ac:dyDescent="0.2">
      <c r="A329" s="20"/>
    </row>
    <row r="330" spans="1:1" ht="16" customHeight="1" x14ac:dyDescent="0.2">
      <c r="A330" s="20"/>
    </row>
    <row r="331" spans="1:1" ht="16" customHeight="1" x14ac:dyDescent="0.2">
      <c r="A331" s="20"/>
    </row>
    <row r="332" spans="1:1" ht="16" customHeight="1" x14ac:dyDescent="0.2">
      <c r="A332" s="20"/>
    </row>
    <row r="333" spans="1:1" ht="16" customHeight="1" x14ac:dyDescent="0.2">
      <c r="A333" s="20"/>
    </row>
    <row r="334" spans="1:1" ht="16" customHeight="1" x14ac:dyDescent="0.2">
      <c r="A334" s="20"/>
    </row>
    <row r="335" spans="1:1" ht="16" customHeight="1" x14ac:dyDescent="0.2">
      <c r="A335" s="20"/>
    </row>
    <row r="336" spans="1:1" ht="16" customHeight="1" x14ac:dyDescent="0.2">
      <c r="A336" s="20"/>
    </row>
    <row r="337" spans="1:1" ht="16" customHeight="1" x14ac:dyDescent="0.2">
      <c r="A337" s="20"/>
    </row>
    <row r="338" spans="1:1" ht="16" customHeight="1" x14ac:dyDescent="0.2">
      <c r="A338" s="20"/>
    </row>
    <row r="339" spans="1:1" ht="16" customHeight="1" x14ac:dyDescent="0.2">
      <c r="A339" s="20"/>
    </row>
    <row r="340" spans="1:1" ht="16" customHeight="1" x14ac:dyDescent="0.2">
      <c r="A340" s="20"/>
    </row>
    <row r="341" spans="1:1" ht="16" customHeight="1" x14ac:dyDescent="0.2">
      <c r="A341" s="20"/>
    </row>
    <row r="342" spans="1:1" ht="16" customHeight="1" x14ac:dyDescent="0.2">
      <c r="A342" s="20"/>
    </row>
    <row r="343" spans="1:1" ht="16" customHeight="1" x14ac:dyDescent="0.2">
      <c r="A343" s="20"/>
    </row>
    <row r="344" spans="1:1" ht="16" customHeight="1" x14ac:dyDescent="0.2">
      <c r="A344" s="20"/>
    </row>
    <row r="345" spans="1:1" ht="16" customHeight="1" x14ac:dyDescent="0.2">
      <c r="A345" s="20"/>
    </row>
    <row r="346" spans="1:1" ht="16" customHeight="1" x14ac:dyDescent="0.2">
      <c r="A346" s="20"/>
    </row>
    <row r="347" spans="1:1" ht="16" customHeight="1" x14ac:dyDescent="0.2">
      <c r="A347" s="20"/>
    </row>
    <row r="348" spans="1:1" ht="16" customHeight="1" x14ac:dyDescent="0.2">
      <c r="A348" s="20"/>
    </row>
    <row r="349" spans="1:1" ht="16" customHeight="1" x14ac:dyDescent="0.2">
      <c r="A349" s="20"/>
    </row>
    <row r="350" spans="1:1" ht="16" customHeight="1" x14ac:dyDescent="0.2">
      <c r="A350" s="20"/>
    </row>
    <row r="351" spans="1:1" ht="16" customHeight="1" x14ac:dyDescent="0.2">
      <c r="A351" s="20"/>
    </row>
    <row r="352" spans="1:1" ht="16" customHeight="1" x14ac:dyDescent="0.2">
      <c r="A352" s="20"/>
    </row>
    <row r="353" spans="1:1" ht="16" customHeight="1" x14ac:dyDescent="0.2">
      <c r="A353" s="20"/>
    </row>
    <row r="354" spans="1:1" ht="16" customHeight="1" x14ac:dyDescent="0.2">
      <c r="A354" s="20"/>
    </row>
    <row r="355" spans="1:1" ht="16" customHeight="1" x14ac:dyDescent="0.2">
      <c r="A355" s="20"/>
    </row>
    <row r="356" spans="1:1" ht="16" customHeight="1" x14ac:dyDescent="0.2">
      <c r="A356" s="20"/>
    </row>
    <row r="357" spans="1:1" ht="16" customHeight="1" x14ac:dyDescent="0.2">
      <c r="A357" s="20"/>
    </row>
    <row r="358" spans="1:1" ht="16" customHeight="1" x14ac:dyDescent="0.2">
      <c r="A358" s="20"/>
    </row>
    <row r="359" spans="1:1" ht="16" customHeight="1" x14ac:dyDescent="0.2">
      <c r="A359" s="20"/>
    </row>
    <row r="360" spans="1:1" ht="16" customHeight="1" x14ac:dyDescent="0.2">
      <c r="A360" s="20"/>
    </row>
    <row r="361" spans="1:1" ht="16" customHeight="1" x14ac:dyDescent="0.2">
      <c r="A361" s="20"/>
    </row>
    <row r="362" spans="1:1" ht="16" customHeight="1" x14ac:dyDescent="0.2">
      <c r="A362" s="20"/>
    </row>
    <row r="363" spans="1:1" ht="16" customHeight="1" x14ac:dyDescent="0.2">
      <c r="A363" s="20"/>
    </row>
    <row r="364" spans="1:1" ht="16" customHeight="1" x14ac:dyDescent="0.2">
      <c r="A364" s="20"/>
    </row>
    <row r="365" spans="1:1" ht="16" customHeight="1" x14ac:dyDescent="0.2">
      <c r="A365" s="20"/>
    </row>
    <row r="366" spans="1:1" ht="16" customHeight="1" x14ac:dyDescent="0.2">
      <c r="A366" s="20"/>
    </row>
    <row r="367" spans="1:1" ht="16" customHeight="1" x14ac:dyDescent="0.2">
      <c r="A367" s="20"/>
    </row>
    <row r="368" spans="1:1" ht="16" customHeight="1" x14ac:dyDescent="0.2">
      <c r="A368" s="20"/>
    </row>
    <row r="369" spans="1:1" ht="16" customHeight="1" x14ac:dyDescent="0.2">
      <c r="A369" s="20"/>
    </row>
    <row r="370" spans="1:1" ht="16" customHeight="1" x14ac:dyDescent="0.2">
      <c r="A370" s="20"/>
    </row>
    <row r="371" spans="1:1" ht="16" customHeight="1" x14ac:dyDescent="0.2">
      <c r="A371" s="20"/>
    </row>
    <row r="372" spans="1:1" ht="16" customHeight="1" x14ac:dyDescent="0.2">
      <c r="A372" s="20"/>
    </row>
    <row r="373" spans="1:1" ht="16" customHeight="1" x14ac:dyDescent="0.2">
      <c r="A373" s="20"/>
    </row>
    <row r="374" spans="1:1" ht="16" customHeight="1" x14ac:dyDescent="0.2">
      <c r="A374" s="20"/>
    </row>
    <row r="375" spans="1:1" ht="16" customHeight="1" x14ac:dyDescent="0.2">
      <c r="A375" s="20"/>
    </row>
    <row r="376" spans="1:1" ht="16" customHeight="1" x14ac:dyDescent="0.2">
      <c r="A376" s="20"/>
    </row>
    <row r="377" spans="1:1" ht="16" customHeight="1" x14ac:dyDescent="0.2">
      <c r="A377" s="20"/>
    </row>
    <row r="378" spans="1:1" ht="16" customHeight="1" x14ac:dyDescent="0.2">
      <c r="A378" s="20"/>
    </row>
    <row r="379" spans="1:1" ht="16" customHeight="1" x14ac:dyDescent="0.2">
      <c r="A379" s="20"/>
    </row>
    <row r="380" spans="1:1" ht="16" customHeight="1" x14ac:dyDescent="0.2">
      <c r="A380" s="20"/>
    </row>
    <row r="381" spans="1:1" ht="16" customHeight="1" x14ac:dyDescent="0.2">
      <c r="A381" s="20"/>
    </row>
    <row r="382" spans="1:1" ht="16" customHeight="1" x14ac:dyDescent="0.2">
      <c r="A382" s="20"/>
    </row>
    <row r="383" spans="1:1" ht="16" customHeight="1" x14ac:dyDescent="0.2">
      <c r="A383" s="20"/>
    </row>
    <row r="384" spans="1:1" ht="16" customHeight="1" x14ac:dyDescent="0.2">
      <c r="A384" s="20"/>
    </row>
    <row r="385" spans="1:1" ht="16" customHeight="1" x14ac:dyDescent="0.2">
      <c r="A385" s="20"/>
    </row>
    <row r="386" spans="1:1" ht="16" customHeight="1" x14ac:dyDescent="0.2">
      <c r="A386" s="20"/>
    </row>
    <row r="387" spans="1:1" ht="16" customHeight="1" x14ac:dyDescent="0.2">
      <c r="A387" s="20"/>
    </row>
    <row r="388" spans="1:1" ht="16" customHeight="1" x14ac:dyDescent="0.2">
      <c r="A388" s="20"/>
    </row>
    <row r="389" spans="1:1" ht="16" customHeight="1" x14ac:dyDescent="0.2">
      <c r="A389" s="20"/>
    </row>
    <row r="390" spans="1:1" ht="16" customHeight="1" x14ac:dyDescent="0.2">
      <c r="A390" s="20"/>
    </row>
    <row r="391" spans="1:1" ht="16" customHeight="1" x14ac:dyDescent="0.2">
      <c r="A391" s="20"/>
    </row>
    <row r="392" spans="1:1" ht="16" customHeight="1" x14ac:dyDescent="0.2">
      <c r="A392" s="20"/>
    </row>
    <row r="393" spans="1:1" ht="16" customHeight="1" x14ac:dyDescent="0.2">
      <c r="A393" s="20"/>
    </row>
    <row r="394" spans="1:1" ht="16" customHeight="1" x14ac:dyDescent="0.2">
      <c r="A394" s="20"/>
    </row>
    <row r="395" spans="1:1" ht="16" customHeight="1" x14ac:dyDescent="0.2">
      <c r="A395" s="20"/>
    </row>
    <row r="396" spans="1:1" ht="16" customHeight="1" x14ac:dyDescent="0.2">
      <c r="A396" s="20"/>
    </row>
    <row r="397" spans="1:1" ht="16" customHeight="1" x14ac:dyDescent="0.2">
      <c r="A397" s="20"/>
    </row>
    <row r="398" spans="1:1" ht="16" customHeight="1" x14ac:dyDescent="0.2">
      <c r="A398" s="20"/>
    </row>
    <row r="399" spans="1:1" ht="16" customHeight="1" x14ac:dyDescent="0.2">
      <c r="A399" s="20"/>
    </row>
    <row r="400" spans="1:1" ht="16" customHeight="1" x14ac:dyDescent="0.2">
      <c r="A400" s="20"/>
    </row>
    <row r="401" spans="1:1" ht="16" customHeight="1" x14ac:dyDescent="0.2">
      <c r="A401" s="20"/>
    </row>
    <row r="402" spans="1:1" ht="16" customHeight="1" x14ac:dyDescent="0.2">
      <c r="A402" s="20"/>
    </row>
    <row r="403" spans="1:1" ht="16" customHeight="1" x14ac:dyDescent="0.2">
      <c r="A403" s="20"/>
    </row>
    <row r="404" spans="1:1" ht="16" customHeight="1" x14ac:dyDescent="0.2">
      <c r="A404" s="20"/>
    </row>
    <row r="405" spans="1:1" ht="16" customHeight="1" x14ac:dyDescent="0.2">
      <c r="A405" s="20"/>
    </row>
    <row r="406" spans="1:1" ht="16" customHeight="1" x14ac:dyDescent="0.2">
      <c r="A406" s="20"/>
    </row>
    <row r="407" spans="1:1" ht="16" customHeight="1" x14ac:dyDescent="0.2">
      <c r="A407" s="20"/>
    </row>
    <row r="408" spans="1:1" ht="16" customHeight="1" x14ac:dyDescent="0.2">
      <c r="A408" s="20"/>
    </row>
    <row r="409" spans="1:1" ht="16" customHeight="1" x14ac:dyDescent="0.2">
      <c r="A409" s="20"/>
    </row>
    <row r="410" spans="1:1" ht="16" customHeight="1" x14ac:dyDescent="0.2">
      <c r="A410" s="20"/>
    </row>
    <row r="411" spans="1:1" ht="16" customHeight="1" x14ac:dyDescent="0.2">
      <c r="A411" s="20"/>
    </row>
    <row r="412" spans="1:1" ht="16" customHeight="1" x14ac:dyDescent="0.2">
      <c r="A412" s="20"/>
    </row>
    <row r="413" spans="1:1" ht="16" customHeight="1" x14ac:dyDescent="0.2">
      <c r="A413" s="20"/>
    </row>
    <row r="414" spans="1:1" ht="16" customHeight="1" x14ac:dyDescent="0.2">
      <c r="A414" s="20"/>
    </row>
    <row r="415" spans="1:1" ht="16" customHeight="1" x14ac:dyDescent="0.2">
      <c r="A415" s="20"/>
    </row>
    <row r="416" spans="1:1" ht="16" customHeight="1" x14ac:dyDescent="0.2">
      <c r="A416" s="20"/>
    </row>
    <row r="417" spans="1:1" ht="16" customHeight="1" x14ac:dyDescent="0.2">
      <c r="A417" s="20"/>
    </row>
    <row r="418" spans="1:1" ht="16" customHeight="1" x14ac:dyDescent="0.2">
      <c r="A418" s="20"/>
    </row>
    <row r="419" spans="1:1" ht="16" customHeight="1" x14ac:dyDescent="0.2">
      <c r="A419" s="20"/>
    </row>
    <row r="420" spans="1:1" ht="16" customHeight="1" x14ac:dyDescent="0.2">
      <c r="A420" s="20"/>
    </row>
    <row r="421" spans="1:1" ht="16" customHeight="1" x14ac:dyDescent="0.2">
      <c r="A421" s="20"/>
    </row>
    <row r="422" spans="1:1" ht="16" customHeight="1" x14ac:dyDescent="0.2">
      <c r="A422" s="20"/>
    </row>
    <row r="423" spans="1:1" ht="16" customHeight="1" x14ac:dyDescent="0.2">
      <c r="A423" s="20"/>
    </row>
    <row r="424" spans="1:1" ht="16" customHeight="1" x14ac:dyDescent="0.2">
      <c r="A424" s="20"/>
    </row>
    <row r="425" spans="1:1" ht="16" customHeight="1" x14ac:dyDescent="0.2">
      <c r="A425" s="20"/>
    </row>
    <row r="426" spans="1:1" ht="16" customHeight="1" x14ac:dyDescent="0.2">
      <c r="A426" s="20"/>
    </row>
    <row r="427" spans="1:1" ht="16" customHeight="1" x14ac:dyDescent="0.2">
      <c r="A427" s="20"/>
    </row>
    <row r="428" spans="1:1" ht="16" customHeight="1" x14ac:dyDescent="0.2">
      <c r="A428" s="20"/>
    </row>
    <row r="429" spans="1:1" ht="16" customHeight="1" x14ac:dyDescent="0.2">
      <c r="A429" s="20"/>
    </row>
    <row r="430" spans="1:1" ht="16" customHeight="1" x14ac:dyDescent="0.2">
      <c r="A430" s="20"/>
    </row>
    <row r="431" spans="1:1" ht="16" customHeight="1" x14ac:dyDescent="0.2">
      <c r="A431" s="20"/>
    </row>
    <row r="432" spans="1:1" ht="16" customHeight="1" x14ac:dyDescent="0.2">
      <c r="A432" s="20"/>
    </row>
    <row r="433" spans="1:1" ht="16" customHeight="1" x14ac:dyDescent="0.2">
      <c r="A433" s="20"/>
    </row>
    <row r="434" spans="1:1" ht="16" customHeight="1" x14ac:dyDescent="0.2">
      <c r="A434" s="20"/>
    </row>
    <row r="435" spans="1:1" ht="16" customHeight="1" x14ac:dyDescent="0.2">
      <c r="A435" s="20"/>
    </row>
    <row r="436" spans="1:1" ht="16" customHeight="1" x14ac:dyDescent="0.2">
      <c r="A436" s="20"/>
    </row>
    <row r="437" spans="1:1" ht="16" customHeight="1" x14ac:dyDescent="0.2">
      <c r="A437" s="20"/>
    </row>
    <row r="438" spans="1:1" ht="16" customHeight="1" x14ac:dyDescent="0.2">
      <c r="A438" s="20"/>
    </row>
    <row r="439" spans="1:1" ht="16" customHeight="1" x14ac:dyDescent="0.2">
      <c r="A439" s="20"/>
    </row>
    <row r="440" spans="1:1" ht="16" customHeight="1" x14ac:dyDescent="0.2">
      <c r="A440" s="20"/>
    </row>
    <row r="441" spans="1:1" ht="16" customHeight="1" x14ac:dyDescent="0.2">
      <c r="A441" s="20"/>
    </row>
    <row r="442" spans="1:1" ht="16" customHeight="1" x14ac:dyDescent="0.2">
      <c r="A442" s="20"/>
    </row>
    <row r="443" spans="1:1" ht="16" customHeight="1" x14ac:dyDescent="0.2">
      <c r="A443" s="20"/>
    </row>
    <row r="444" spans="1:1" ht="16" customHeight="1" x14ac:dyDescent="0.2">
      <c r="A444" s="20"/>
    </row>
    <row r="445" spans="1:1" ht="16" customHeight="1" x14ac:dyDescent="0.2">
      <c r="A445" s="20"/>
    </row>
    <row r="446" spans="1:1" ht="16" customHeight="1" x14ac:dyDescent="0.2">
      <c r="A446" s="20"/>
    </row>
    <row r="447" spans="1:1" ht="16" customHeight="1" x14ac:dyDescent="0.2">
      <c r="A447" s="20"/>
    </row>
    <row r="448" spans="1:1" ht="16" customHeight="1" x14ac:dyDescent="0.2">
      <c r="A448" s="20"/>
    </row>
    <row r="449" spans="1:1" ht="16" customHeight="1" x14ac:dyDescent="0.2">
      <c r="A449" s="20"/>
    </row>
    <row r="450" spans="1:1" ht="16" customHeight="1" x14ac:dyDescent="0.2">
      <c r="A450" s="20"/>
    </row>
    <row r="451" spans="1:1" ht="16" customHeight="1" x14ac:dyDescent="0.2">
      <c r="A451" s="20"/>
    </row>
    <row r="452" spans="1:1" ht="16" customHeight="1" x14ac:dyDescent="0.2">
      <c r="A452" s="20"/>
    </row>
    <row r="453" spans="1:1" ht="16" customHeight="1" x14ac:dyDescent="0.2">
      <c r="A453" s="20"/>
    </row>
    <row r="454" spans="1:1" ht="16" customHeight="1" x14ac:dyDescent="0.2">
      <c r="A454" s="20"/>
    </row>
    <row r="455" spans="1:1" ht="16" customHeight="1" x14ac:dyDescent="0.2">
      <c r="A455" s="20"/>
    </row>
    <row r="456" spans="1:1" ht="16" customHeight="1" x14ac:dyDescent="0.2">
      <c r="A456" s="20"/>
    </row>
    <row r="457" spans="1:1" ht="16" customHeight="1" x14ac:dyDescent="0.2">
      <c r="A457" s="20"/>
    </row>
    <row r="458" spans="1:1" ht="16" customHeight="1" x14ac:dyDescent="0.2">
      <c r="A458" s="20"/>
    </row>
    <row r="459" spans="1:1" ht="16" customHeight="1" x14ac:dyDescent="0.2">
      <c r="A459" s="20"/>
    </row>
    <row r="460" spans="1:1" ht="16" customHeight="1" x14ac:dyDescent="0.2">
      <c r="A460" s="20"/>
    </row>
    <row r="461" spans="1:1" ht="16" customHeight="1" x14ac:dyDescent="0.2">
      <c r="A461" s="20"/>
    </row>
    <row r="462" spans="1:1" ht="16" customHeight="1" x14ac:dyDescent="0.2">
      <c r="A462" s="20"/>
    </row>
    <row r="463" spans="1:1" ht="16" customHeight="1" x14ac:dyDescent="0.2">
      <c r="A463" s="20"/>
    </row>
    <row r="464" spans="1:1" ht="16" customHeight="1" x14ac:dyDescent="0.2">
      <c r="A464" s="20"/>
    </row>
    <row r="465" spans="1:1" ht="16" customHeight="1" x14ac:dyDescent="0.2">
      <c r="A465" s="20"/>
    </row>
    <row r="466" spans="1:1" ht="16" customHeight="1" x14ac:dyDescent="0.2">
      <c r="A466" s="20"/>
    </row>
    <row r="467" spans="1:1" ht="16" customHeight="1" x14ac:dyDescent="0.2">
      <c r="A467" s="20"/>
    </row>
    <row r="468" spans="1:1" ht="16" customHeight="1" x14ac:dyDescent="0.2">
      <c r="A468" s="20"/>
    </row>
    <row r="469" spans="1:1" ht="16" customHeight="1" x14ac:dyDescent="0.2">
      <c r="A469" s="20"/>
    </row>
    <row r="470" spans="1:1" ht="16" customHeight="1" x14ac:dyDescent="0.2">
      <c r="A470" s="20"/>
    </row>
    <row r="471" spans="1:1" ht="16" customHeight="1" x14ac:dyDescent="0.2">
      <c r="A471" s="20"/>
    </row>
    <row r="472" spans="1:1" ht="16" customHeight="1" x14ac:dyDescent="0.2">
      <c r="A472" s="20"/>
    </row>
    <row r="473" spans="1:1" ht="16" customHeight="1" x14ac:dyDescent="0.2">
      <c r="A473" s="20"/>
    </row>
    <row r="474" spans="1:1" ht="16" customHeight="1" x14ac:dyDescent="0.2">
      <c r="A474" s="20"/>
    </row>
    <row r="475" spans="1:1" ht="16" customHeight="1" x14ac:dyDescent="0.2">
      <c r="A475" s="20"/>
    </row>
    <row r="476" spans="1:1" ht="16" customHeight="1" x14ac:dyDescent="0.2">
      <c r="A476" s="20"/>
    </row>
    <row r="477" spans="1:1" ht="16" customHeight="1" x14ac:dyDescent="0.2">
      <c r="A477" s="20"/>
    </row>
    <row r="478" spans="1:1" ht="16" customHeight="1" x14ac:dyDescent="0.2">
      <c r="A478" s="20"/>
    </row>
    <row r="479" spans="1:1" ht="16" customHeight="1" x14ac:dyDescent="0.2">
      <c r="A479" s="20"/>
    </row>
    <row r="480" spans="1:1" ht="16" customHeight="1" x14ac:dyDescent="0.2">
      <c r="A480" s="20"/>
    </row>
    <row r="481" spans="1:1" ht="16" customHeight="1" x14ac:dyDescent="0.2">
      <c r="A481" s="20"/>
    </row>
    <row r="482" spans="1:1" ht="16" customHeight="1" x14ac:dyDescent="0.2">
      <c r="A482" s="20"/>
    </row>
    <row r="483" spans="1:1" ht="16" customHeight="1" x14ac:dyDescent="0.2">
      <c r="A483" s="20"/>
    </row>
    <row r="484" spans="1:1" ht="16" customHeight="1" x14ac:dyDescent="0.2">
      <c r="A484" s="20"/>
    </row>
    <row r="485" spans="1:1" ht="16" customHeight="1" x14ac:dyDescent="0.2">
      <c r="A485" s="20"/>
    </row>
    <row r="486" spans="1:1" ht="16" customHeight="1" x14ac:dyDescent="0.2">
      <c r="A486" s="20"/>
    </row>
    <row r="487" spans="1:1" ht="16" customHeight="1" x14ac:dyDescent="0.2">
      <c r="A487" s="20"/>
    </row>
    <row r="488" spans="1:1" ht="16" customHeight="1" x14ac:dyDescent="0.2">
      <c r="A488" s="20"/>
    </row>
    <row r="489" spans="1:1" ht="16" customHeight="1" x14ac:dyDescent="0.2">
      <c r="A489" s="20"/>
    </row>
    <row r="490" spans="1:1" ht="16" customHeight="1" x14ac:dyDescent="0.2">
      <c r="A490" s="20"/>
    </row>
    <row r="491" spans="1:1" ht="16" customHeight="1" x14ac:dyDescent="0.2">
      <c r="A491" s="20"/>
    </row>
    <row r="492" spans="1:1" ht="16" customHeight="1" x14ac:dyDescent="0.2">
      <c r="A492" s="20"/>
    </row>
    <row r="493" spans="1:1" ht="16" customHeight="1" x14ac:dyDescent="0.2">
      <c r="A493" s="20"/>
    </row>
    <row r="494" spans="1:1" ht="16" customHeight="1" x14ac:dyDescent="0.2">
      <c r="A494" s="20"/>
    </row>
    <row r="495" spans="1:1" ht="16" customHeight="1" x14ac:dyDescent="0.2">
      <c r="A495" s="20"/>
    </row>
    <row r="496" spans="1:1" ht="16" customHeight="1" x14ac:dyDescent="0.2">
      <c r="A496" s="20"/>
    </row>
    <row r="497" spans="1:1" ht="16" customHeight="1" x14ac:dyDescent="0.2">
      <c r="A497" s="20"/>
    </row>
    <row r="498" spans="1:1" ht="16" customHeight="1" x14ac:dyDescent="0.2">
      <c r="A498" s="20"/>
    </row>
    <row r="499" spans="1:1" ht="16" customHeight="1" x14ac:dyDescent="0.2">
      <c r="A499" s="20"/>
    </row>
    <row r="500" spans="1:1" ht="16" customHeight="1" x14ac:dyDescent="0.2">
      <c r="A500" s="20"/>
    </row>
    <row r="501" spans="1:1" ht="16" customHeight="1" x14ac:dyDescent="0.2">
      <c r="A501" s="20"/>
    </row>
    <row r="502" spans="1:1" ht="16" customHeight="1" x14ac:dyDescent="0.2">
      <c r="A502" s="20"/>
    </row>
    <row r="503" spans="1:1" ht="16" customHeight="1" x14ac:dyDescent="0.2">
      <c r="A503" s="20"/>
    </row>
    <row r="504" spans="1:1" ht="16" customHeight="1" x14ac:dyDescent="0.2">
      <c r="A504" s="20"/>
    </row>
    <row r="505" spans="1:1" ht="16" customHeight="1" x14ac:dyDescent="0.2">
      <c r="A505" s="20"/>
    </row>
    <row r="506" spans="1:1" ht="16" customHeight="1" x14ac:dyDescent="0.2">
      <c r="A506" s="20"/>
    </row>
    <row r="507" spans="1:1" ht="16" customHeight="1" x14ac:dyDescent="0.2">
      <c r="A507" s="20"/>
    </row>
    <row r="508" spans="1:1" ht="16" customHeight="1" x14ac:dyDescent="0.2">
      <c r="A508" s="20"/>
    </row>
    <row r="509" spans="1:1" ht="16" customHeight="1" x14ac:dyDescent="0.2">
      <c r="A509" s="20"/>
    </row>
    <row r="510" spans="1:1" ht="16" customHeight="1" x14ac:dyDescent="0.2">
      <c r="A510" s="20"/>
    </row>
    <row r="511" spans="1:1" ht="16" customHeight="1" x14ac:dyDescent="0.2">
      <c r="A511" s="20"/>
    </row>
    <row r="512" spans="1:1" ht="16" customHeight="1" x14ac:dyDescent="0.2">
      <c r="A512" s="20"/>
    </row>
    <row r="513" spans="1:1" ht="16" customHeight="1" x14ac:dyDescent="0.2">
      <c r="A513" s="20"/>
    </row>
    <row r="514" spans="1:1" ht="16" customHeight="1" x14ac:dyDescent="0.2">
      <c r="A514" s="20"/>
    </row>
    <row r="515" spans="1:1" ht="16" customHeight="1" x14ac:dyDescent="0.2">
      <c r="A515" s="20"/>
    </row>
    <row r="516" spans="1:1" ht="16" customHeight="1" x14ac:dyDescent="0.2">
      <c r="A516" s="20"/>
    </row>
    <row r="517" spans="1:1" ht="16" customHeight="1" x14ac:dyDescent="0.2">
      <c r="A517" s="20"/>
    </row>
    <row r="518" spans="1:1" ht="16" customHeight="1" x14ac:dyDescent="0.2">
      <c r="A518" s="20"/>
    </row>
    <row r="519" spans="1:1" ht="16" customHeight="1" x14ac:dyDescent="0.2">
      <c r="A519" s="20"/>
    </row>
    <row r="520" spans="1:1" ht="16" customHeight="1" x14ac:dyDescent="0.2">
      <c r="A520" s="20"/>
    </row>
    <row r="521" spans="1:1" ht="16" customHeight="1" x14ac:dyDescent="0.2">
      <c r="A521" s="20"/>
    </row>
    <row r="522" spans="1:1" ht="16" customHeight="1" x14ac:dyDescent="0.2">
      <c r="A522" s="20"/>
    </row>
    <row r="523" spans="1:1" ht="16" customHeight="1" x14ac:dyDescent="0.2">
      <c r="A523" s="20"/>
    </row>
    <row r="524" spans="1:1" ht="16" customHeight="1" x14ac:dyDescent="0.2">
      <c r="A524" s="20"/>
    </row>
    <row r="525" spans="1:1" ht="16" customHeight="1" x14ac:dyDescent="0.2">
      <c r="A525" s="20"/>
    </row>
    <row r="526" spans="1:1" ht="16" customHeight="1" x14ac:dyDescent="0.2">
      <c r="A526" s="20"/>
    </row>
    <row r="527" spans="1:1" ht="16" customHeight="1" x14ac:dyDescent="0.2">
      <c r="A527" s="20"/>
    </row>
    <row r="528" spans="1:1" ht="16" customHeight="1" x14ac:dyDescent="0.2">
      <c r="A528" s="20"/>
    </row>
    <row r="529" spans="1:1" ht="16" customHeight="1" x14ac:dyDescent="0.2">
      <c r="A529" s="20"/>
    </row>
    <row r="530" spans="1:1" ht="16" customHeight="1" x14ac:dyDescent="0.2">
      <c r="A530" s="20"/>
    </row>
    <row r="531" spans="1:1" ht="16" customHeight="1" x14ac:dyDescent="0.2">
      <c r="A531" s="20"/>
    </row>
    <row r="532" spans="1:1" ht="16" customHeight="1" x14ac:dyDescent="0.2">
      <c r="A532" s="20"/>
    </row>
    <row r="533" spans="1:1" ht="16" customHeight="1" x14ac:dyDescent="0.2">
      <c r="A533" s="20"/>
    </row>
    <row r="534" spans="1:1" ht="16" customHeight="1" x14ac:dyDescent="0.2">
      <c r="A534" s="20"/>
    </row>
    <row r="535" spans="1:1" ht="16" customHeight="1" x14ac:dyDescent="0.2">
      <c r="A535" s="20"/>
    </row>
    <row r="536" spans="1:1" ht="16" customHeight="1" x14ac:dyDescent="0.2">
      <c r="A536" s="20"/>
    </row>
    <row r="537" spans="1:1" ht="16" customHeight="1" x14ac:dyDescent="0.2">
      <c r="A537" s="20"/>
    </row>
    <row r="538" spans="1:1" ht="16" customHeight="1" x14ac:dyDescent="0.2">
      <c r="A538" s="20"/>
    </row>
    <row r="539" spans="1:1" ht="16" customHeight="1" x14ac:dyDescent="0.2">
      <c r="A539" s="20"/>
    </row>
    <row r="540" spans="1:1" ht="16" customHeight="1" x14ac:dyDescent="0.2">
      <c r="A540" s="20"/>
    </row>
    <row r="541" spans="1:1" ht="16" customHeight="1" x14ac:dyDescent="0.2">
      <c r="A541" s="20"/>
    </row>
    <row r="542" spans="1:1" ht="16" customHeight="1" x14ac:dyDescent="0.2">
      <c r="A542" s="20"/>
    </row>
    <row r="543" spans="1:1" ht="16" customHeight="1" x14ac:dyDescent="0.2">
      <c r="A543" s="20"/>
    </row>
    <row r="544" spans="1:1" ht="16" customHeight="1" x14ac:dyDescent="0.2">
      <c r="A544" s="20"/>
    </row>
    <row r="545" spans="1:1" ht="16" customHeight="1" x14ac:dyDescent="0.2">
      <c r="A545" s="20"/>
    </row>
    <row r="546" spans="1:1" ht="16" customHeight="1" x14ac:dyDescent="0.2">
      <c r="A546" s="20"/>
    </row>
    <row r="547" spans="1:1" ht="16" customHeight="1" x14ac:dyDescent="0.2">
      <c r="A547" s="20"/>
    </row>
    <row r="548" spans="1:1" ht="16" customHeight="1" x14ac:dyDescent="0.2">
      <c r="A548" s="20"/>
    </row>
    <row r="549" spans="1:1" ht="16" customHeight="1" x14ac:dyDescent="0.2">
      <c r="A549" s="20"/>
    </row>
    <row r="550" spans="1:1" ht="16" customHeight="1" x14ac:dyDescent="0.2">
      <c r="A550" s="20"/>
    </row>
    <row r="551" spans="1:1" ht="16" customHeight="1" x14ac:dyDescent="0.2">
      <c r="A551" s="20"/>
    </row>
    <row r="552" spans="1:1" ht="16" customHeight="1" x14ac:dyDescent="0.2">
      <c r="A552" s="20"/>
    </row>
    <row r="553" spans="1:1" ht="16" customHeight="1" x14ac:dyDescent="0.2">
      <c r="A553" s="20"/>
    </row>
    <row r="554" spans="1:1" ht="16" customHeight="1" x14ac:dyDescent="0.2">
      <c r="A554" s="20"/>
    </row>
    <row r="555" spans="1:1" ht="16" customHeight="1" x14ac:dyDescent="0.2">
      <c r="A555" s="20"/>
    </row>
    <row r="556" spans="1:1" ht="16" customHeight="1" x14ac:dyDescent="0.2">
      <c r="A556" s="20"/>
    </row>
    <row r="557" spans="1:1" ht="16" customHeight="1" x14ac:dyDescent="0.2">
      <c r="A557" s="20"/>
    </row>
    <row r="558" spans="1:1" ht="16" customHeight="1" x14ac:dyDescent="0.2">
      <c r="A558" s="20"/>
    </row>
    <row r="559" spans="1:1" ht="16" customHeight="1" x14ac:dyDescent="0.2">
      <c r="A559" s="20"/>
    </row>
    <row r="560" spans="1:1" ht="16" customHeight="1" x14ac:dyDescent="0.2">
      <c r="A560" s="20"/>
    </row>
    <row r="561" spans="1:1" ht="16" customHeight="1" x14ac:dyDescent="0.2">
      <c r="A561" s="20"/>
    </row>
    <row r="562" spans="1:1" ht="16" customHeight="1" x14ac:dyDescent="0.2">
      <c r="A562" s="20"/>
    </row>
    <row r="563" spans="1:1" ht="16" customHeight="1" x14ac:dyDescent="0.2">
      <c r="A563" s="20"/>
    </row>
    <row r="564" spans="1:1" ht="16" customHeight="1" x14ac:dyDescent="0.2">
      <c r="A564" s="20"/>
    </row>
    <row r="565" spans="1:1" ht="16" customHeight="1" x14ac:dyDescent="0.2">
      <c r="A565" s="20"/>
    </row>
    <row r="566" spans="1:1" ht="16" customHeight="1" x14ac:dyDescent="0.2">
      <c r="A566" s="20"/>
    </row>
    <row r="567" spans="1:1" ht="16" customHeight="1" x14ac:dyDescent="0.2">
      <c r="A567" s="20"/>
    </row>
    <row r="568" spans="1:1" ht="16" customHeight="1" x14ac:dyDescent="0.2">
      <c r="A568" s="20"/>
    </row>
    <row r="569" spans="1:1" ht="16" customHeight="1" x14ac:dyDescent="0.2">
      <c r="A569" s="20"/>
    </row>
    <row r="570" spans="1:1" ht="16" customHeight="1" x14ac:dyDescent="0.2">
      <c r="A570" s="20"/>
    </row>
    <row r="571" spans="1:1" ht="16" customHeight="1" x14ac:dyDescent="0.2">
      <c r="A571" s="20"/>
    </row>
    <row r="572" spans="1:1" ht="16" customHeight="1" x14ac:dyDescent="0.2">
      <c r="A572" s="20"/>
    </row>
    <row r="573" spans="1:1" ht="16" customHeight="1" x14ac:dyDescent="0.2">
      <c r="A573" s="20"/>
    </row>
    <row r="574" spans="1:1" ht="16" customHeight="1" x14ac:dyDescent="0.2">
      <c r="A574" s="20"/>
    </row>
    <row r="575" spans="1:1" ht="16" customHeight="1" x14ac:dyDescent="0.2">
      <c r="A575" s="20"/>
    </row>
    <row r="576" spans="1:1" ht="16" customHeight="1" x14ac:dyDescent="0.2">
      <c r="A576" s="20"/>
    </row>
    <row r="577" spans="1:1" ht="16" customHeight="1" x14ac:dyDescent="0.2">
      <c r="A577" s="20"/>
    </row>
    <row r="578" spans="1:1" ht="16" customHeight="1" x14ac:dyDescent="0.2">
      <c r="A578" s="20"/>
    </row>
    <row r="579" spans="1:1" ht="16" customHeight="1" x14ac:dyDescent="0.2">
      <c r="A579" s="20"/>
    </row>
    <row r="580" spans="1:1" ht="16" customHeight="1" x14ac:dyDescent="0.2">
      <c r="A580" s="20"/>
    </row>
    <row r="581" spans="1:1" ht="16" customHeight="1" x14ac:dyDescent="0.2">
      <c r="A581" s="20"/>
    </row>
    <row r="582" spans="1:1" ht="16" customHeight="1" x14ac:dyDescent="0.2">
      <c r="A582" s="20"/>
    </row>
    <row r="583" spans="1:1" ht="16" customHeight="1" x14ac:dyDescent="0.2">
      <c r="A583" s="20"/>
    </row>
    <row r="584" spans="1:1" ht="16" customHeight="1" x14ac:dyDescent="0.2">
      <c r="A584" s="20"/>
    </row>
    <row r="585" spans="1:1" ht="16" customHeight="1" x14ac:dyDescent="0.2">
      <c r="A585" s="20"/>
    </row>
    <row r="586" spans="1:1" ht="16" customHeight="1" x14ac:dyDescent="0.2">
      <c r="A586" s="20"/>
    </row>
    <row r="587" spans="1:1" ht="16" customHeight="1" x14ac:dyDescent="0.2">
      <c r="A587" s="20"/>
    </row>
    <row r="588" spans="1:1" ht="16" customHeight="1" x14ac:dyDescent="0.2">
      <c r="A588" s="20"/>
    </row>
    <row r="589" spans="1:1" ht="16" customHeight="1" x14ac:dyDescent="0.2">
      <c r="A589" s="20"/>
    </row>
    <row r="590" spans="1:1" ht="16" customHeight="1" x14ac:dyDescent="0.2">
      <c r="A590" s="20"/>
    </row>
    <row r="591" spans="1:1" ht="16" customHeight="1" x14ac:dyDescent="0.2">
      <c r="A591" s="20"/>
    </row>
    <row r="592" spans="1:1" ht="16" customHeight="1" x14ac:dyDescent="0.2">
      <c r="A592" s="20"/>
    </row>
    <row r="593" spans="1:1" ht="16" customHeight="1" x14ac:dyDescent="0.2">
      <c r="A593" s="20"/>
    </row>
    <row r="594" spans="1:1" ht="16" customHeight="1" x14ac:dyDescent="0.2">
      <c r="A594" s="20"/>
    </row>
    <row r="595" spans="1:1" ht="16" customHeight="1" x14ac:dyDescent="0.2">
      <c r="A595" s="20"/>
    </row>
    <row r="596" spans="1:1" ht="16" customHeight="1" x14ac:dyDescent="0.2">
      <c r="A596" s="20"/>
    </row>
    <row r="597" spans="1:1" ht="16" customHeight="1" x14ac:dyDescent="0.2">
      <c r="A597" s="20"/>
    </row>
    <row r="598" spans="1:1" ht="16" customHeight="1" x14ac:dyDescent="0.2">
      <c r="A598" s="20"/>
    </row>
    <row r="599" spans="1:1" ht="16" customHeight="1" x14ac:dyDescent="0.2">
      <c r="A599" s="20"/>
    </row>
    <row r="600" spans="1:1" ht="16" customHeight="1" x14ac:dyDescent="0.2">
      <c r="A600" s="20"/>
    </row>
    <row r="601" spans="1:1" ht="16" customHeight="1" x14ac:dyDescent="0.2">
      <c r="A601" s="20"/>
    </row>
    <row r="602" spans="1:1" ht="16" customHeight="1" x14ac:dyDescent="0.2">
      <c r="A602" s="20"/>
    </row>
    <row r="603" spans="1:1" ht="16" customHeight="1" x14ac:dyDescent="0.2">
      <c r="A603" s="20"/>
    </row>
    <row r="604" spans="1:1" ht="16" customHeight="1" x14ac:dyDescent="0.2">
      <c r="A604" s="20"/>
    </row>
    <row r="605" spans="1:1" ht="16" customHeight="1" x14ac:dyDescent="0.2">
      <c r="A605" s="20"/>
    </row>
    <row r="606" spans="1:1" ht="16" customHeight="1" x14ac:dyDescent="0.2">
      <c r="A606" s="20"/>
    </row>
    <row r="607" spans="1:1" ht="16" customHeight="1" x14ac:dyDescent="0.2">
      <c r="A607" s="20"/>
    </row>
    <row r="608" spans="1:1" ht="16" customHeight="1" x14ac:dyDescent="0.2">
      <c r="A608" s="20"/>
    </row>
    <row r="609" spans="1:1" ht="16" customHeight="1" x14ac:dyDescent="0.2">
      <c r="A609" s="20"/>
    </row>
    <row r="610" spans="1:1" ht="16" customHeight="1" x14ac:dyDescent="0.2">
      <c r="A610" s="20"/>
    </row>
    <row r="611" spans="1:1" ht="16" customHeight="1" x14ac:dyDescent="0.2">
      <c r="A611" s="20"/>
    </row>
    <row r="612" spans="1:1" ht="16" customHeight="1" x14ac:dyDescent="0.2">
      <c r="A612" s="20"/>
    </row>
    <row r="613" spans="1:1" ht="16" customHeight="1" x14ac:dyDescent="0.2">
      <c r="A613" s="20"/>
    </row>
    <row r="614" spans="1:1" ht="16" customHeight="1" x14ac:dyDescent="0.2">
      <c r="A614" s="20"/>
    </row>
    <row r="615" spans="1:1" ht="16" customHeight="1" x14ac:dyDescent="0.2">
      <c r="A615" s="20"/>
    </row>
    <row r="616" spans="1:1" ht="16" customHeight="1" x14ac:dyDescent="0.2">
      <c r="A616" s="20"/>
    </row>
    <row r="617" spans="1:1" ht="16" customHeight="1" x14ac:dyDescent="0.2">
      <c r="A617" s="20"/>
    </row>
    <row r="618" spans="1:1" ht="16" customHeight="1" x14ac:dyDescent="0.2">
      <c r="A618" s="20"/>
    </row>
    <row r="619" spans="1:1" ht="16" customHeight="1" x14ac:dyDescent="0.2">
      <c r="A619" s="20"/>
    </row>
    <row r="620" spans="1:1" ht="16" customHeight="1" x14ac:dyDescent="0.2">
      <c r="A620" s="20"/>
    </row>
    <row r="621" spans="1:1" ht="16" customHeight="1" x14ac:dyDescent="0.2">
      <c r="A621" s="20"/>
    </row>
    <row r="622" spans="1:1" ht="16" customHeight="1" x14ac:dyDescent="0.2">
      <c r="A622" s="20"/>
    </row>
    <row r="623" spans="1:1" ht="16" customHeight="1" x14ac:dyDescent="0.2">
      <c r="A623" s="20"/>
    </row>
    <row r="624" spans="1:1" ht="16" customHeight="1" x14ac:dyDescent="0.2">
      <c r="A624" s="20"/>
    </row>
    <row r="625" spans="1:1" ht="16" customHeight="1" x14ac:dyDescent="0.2">
      <c r="A625" s="20"/>
    </row>
    <row r="626" spans="1:1" ht="16" customHeight="1" x14ac:dyDescent="0.2">
      <c r="A626" s="20"/>
    </row>
    <row r="627" spans="1:1" ht="16" customHeight="1" x14ac:dyDescent="0.2">
      <c r="A627" s="20"/>
    </row>
    <row r="628" spans="1:1" ht="16" customHeight="1" x14ac:dyDescent="0.2">
      <c r="A628" s="20"/>
    </row>
    <row r="629" spans="1:1" ht="16" customHeight="1" x14ac:dyDescent="0.2">
      <c r="A629" s="20"/>
    </row>
    <row r="630" spans="1:1" ht="16" customHeight="1" x14ac:dyDescent="0.2">
      <c r="A630" s="20"/>
    </row>
    <row r="631" spans="1:1" ht="16" customHeight="1" x14ac:dyDescent="0.2">
      <c r="A631" s="20"/>
    </row>
    <row r="632" spans="1:1" ht="16" customHeight="1" x14ac:dyDescent="0.2">
      <c r="A632" s="20"/>
    </row>
    <row r="633" spans="1:1" ht="16" customHeight="1" x14ac:dyDescent="0.2">
      <c r="A633" s="20"/>
    </row>
    <row r="634" spans="1:1" ht="16" customHeight="1" x14ac:dyDescent="0.2">
      <c r="A634" s="20"/>
    </row>
    <row r="635" spans="1:1" ht="16" customHeight="1" x14ac:dyDescent="0.2">
      <c r="A635" s="20"/>
    </row>
    <row r="636" spans="1:1" ht="16" customHeight="1" x14ac:dyDescent="0.2">
      <c r="A636" s="20"/>
    </row>
    <row r="637" spans="1:1" ht="16" customHeight="1" x14ac:dyDescent="0.2">
      <c r="A637" s="20"/>
    </row>
    <row r="638" spans="1:1" ht="16" customHeight="1" x14ac:dyDescent="0.2">
      <c r="A638" s="20"/>
    </row>
    <row r="639" spans="1:1" ht="16" customHeight="1" x14ac:dyDescent="0.2">
      <c r="A639" s="20"/>
    </row>
    <row r="640" spans="1:1" ht="16" customHeight="1" x14ac:dyDescent="0.2">
      <c r="A640" s="20"/>
    </row>
    <row r="641" spans="1:1" ht="16" customHeight="1" x14ac:dyDescent="0.2">
      <c r="A641" s="20"/>
    </row>
    <row r="642" spans="1:1" ht="16" customHeight="1" x14ac:dyDescent="0.2">
      <c r="A642" s="20"/>
    </row>
    <row r="643" spans="1:1" ht="16" customHeight="1" x14ac:dyDescent="0.2">
      <c r="A643" s="20"/>
    </row>
    <row r="644" spans="1:1" ht="16" customHeight="1" x14ac:dyDescent="0.2">
      <c r="A644" s="20"/>
    </row>
    <row r="645" spans="1:1" ht="16" customHeight="1" x14ac:dyDescent="0.2">
      <c r="A645" s="20"/>
    </row>
    <row r="646" spans="1:1" ht="16" customHeight="1" x14ac:dyDescent="0.2">
      <c r="A646" s="20"/>
    </row>
    <row r="647" spans="1:1" ht="16" customHeight="1" x14ac:dyDescent="0.2">
      <c r="A647" s="20"/>
    </row>
    <row r="648" spans="1:1" ht="16" customHeight="1" x14ac:dyDescent="0.2">
      <c r="A648" s="20"/>
    </row>
    <row r="649" spans="1:1" ht="16" customHeight="1" x14ac:dyDescent="0.2">
      <c r="A649" s="20"/>
    </row>
    <row r="650" spans="1:1" ht="16" customHeight="1" x14ac:dyDescent="0.2">
      <c r="A650" s="20"/>
    </row>
    <row r="651" spans="1:1" ht="16" customHeight="1" x14ac:dyDescent="0.2">
      <c r="A651" s="20"/>
    </row>
    <row r="652" spans="1:1" ht="16" customHeight="1" x14ac:dyDescent="0.2">
      <c r="A652" s="20"/>
    </row>
    <row r="653" spans="1:1" ht="16" customHeight="1" x14ac:dyDescent="0.2">
      <c r="A653" s="20"/>
    </row>
    <row r="654" spans="1:1" ht="16" customHeight="1" x14ac:dyDescent="0.2">
      <c r="A654" s="20"/>
    </row>
    <row r="655" spans="1:1" ht="16" customHeight="1" x14ac:dyDescent="0.2">
      <c r="A655" s="20"/>
    </row>
    <row r="656" spans="1:1" ht="16" customHeight="1" x14ac:dyDescent="0.2">
      <c r="A656" s="20"/>
    </row>
    <row r="657" spans="1:1" ht="16" customHeight="1" x14ac:dyDescent="0.2">
      <c r="A657" s="20"/>
    </row>
    <row r="658" spans="1:1" ht="16" customHeight="1" x14ac:dyDescent="0.2">
      <c r="A658" s="20"/>
    </row>
    <row r="659" spans="1:1" ht="16" customHeight="1" x14ac:dyDescent="0.2">
      <c r="A659" s="20"/>
    </row>
    <row r="660" spans="1:1" ht="16" customHeight="1" x14ac:dyDescent="0.2">
      <c r="A660" s="20"/>
    </row>
    <row r="661" spans="1:1" ht="16" customHeight="1" x14ac:dyDescent="0.2">
      <c r="A661" s="20"/>
    </row>
    <row r="662" spans="1:1" ht="16" customHeight="1" x14ac:dyDescent="0.2">
      <c r="A662" s="20"/>
    </row>
    <row r="663" spans="1:1" ht="16" customHeight="1" x14ac:dyDescent="0.2">
      <c r="A663" s="20"/>
    </row>
    <row r="664" spans="1:1" ht="16" customHeight="1" x14ac:dyDescent="0.2">
      <c r="A664" s="20"/>
    </row>
    <row r="665" spans="1:1" ht="16" customHeight="1" x14ac:dyDescent="0.2">
      <c r="A665" s="20"/>
    </row>
    <row r="666" spans="1:1" ht="16" customHeight="1" x14ac:dyDescent="0.2">
      <c r="A666" s="20"/>
    </row>
    <row r="667" spans="1:1" ht="16" customHeight="1" x14ac:dyDescent="0.2">
      <c r="A667" s="20"/>
    </row>
    <row r="668" spans="1:1" ht="16" customHeight="1" x14ac:dyDescent="0.2">
      <c r="A668" s="20"/>
    </row>
    <row r="669" spans="1:1" ht="16" customHeight="1" x14ac:dyDescent="0.2">
      <c r="A669" s="20"/>
    </row>
    <row r="670" spans="1:1" ht="16" customHeight="1" x14ac:dyDescent="0.2">
      <c r="A670" s="20"/>
    </row>
    <row r="671" spans="1:1" ht="16" customHeight="1" x14ac:dyDescent="0.2">
      <c r="A671" s="20"/>
    </row>
    <row r="672" spans="1:1" ht="16" customHeight="1" x14ac:dyDescent="0.2">
      <c r="A672" s="20"/>
    </row>
    <row r="673" spans="1:1" ht="16" customHeight="1" x14ac:dyDescent="0.2">
      <c r="A673" s="20"/>
    </row>
    <row r="674" spans="1:1" ht="16" customHeight="1" x14ac:dyDescent="0.2">
      <c r="A674" s="20"/>
    </row>
    <row r="675" spans="1:1" ht="16" customHeight="1" x14ac:dyDescent="0.2">
      <c r="A675" s="20"/>
    </row>
    <row r="676" spans="1:1" ht="16" customHeight="1" x14ac:dyDescent="0.2">
      <c r="A676" s="20"/>
    </row>
    <row r="677" spans="1:1" ht="16" customHeight="1" x14ac:dyDescent="0.2">
      <c r="A677" s="20"/>
    </row>
    <row r="678" spans="1:1" ht="16" customHeight="1" x14ac:dyDescent="0.2">
      <c r="A678" s="20"/>
    </row>
    <row r="679" spans="1:1" ht="16" customHeight="1" x14ac:dyDescent="0.2">
      <c r="A679" s="20"/>
    </row>
    <row r="680" spans="1:1" ht="16" customHeight="1" x14ac:dyDescent="0.2">
      <c r="A680" s="20"/>
    </row>
    <row r="681" spans="1:1" ht="16" customHeight="1" x14ac:dyDescent="0.2">
      <c r="A681" s="20"/>
    </row>
    <row r="682" spans="1:1" ht="16" customHeight="1" x14ac:dyDescent="0.2">
      <c r="A682" s="20"/>
    </row>
    <row r="683" spans="1:1" ht="16" customHeight="1" x14ac:dyDescent="0.2">
      <c r="A683" s="20"/>
    </row>
    <row r="684" spans="1:1" ht="16" customHeight="1" x14ac:dyDescent="0.2">
      <c r="A684" s="20"/>
    </row>
    <row r="685" spans="1:1" ht="16" customHeight="1" x14ac:dyDescent="0.2">
      <c r="A685" s="20"/>
    </row>
    <row r="686" spans="1:1" ht="16" customHeight="1" x14ac:dyDescent="0.2">
      <c r="A686" s="20"/>
    </row>
    <row r="687" spans="1:1" ht="16" customHeight="1" x14ac:dyDescent="0.2">
      <c r="A687" s="20"/>
    </row>
    <row r="688" spans="1:1" ht="16" customHeight="1" x14ac:dyDescent="0.2">
      <c r="A688" s="20"/>
    </row>
    <row r="689" spans="1:1" ht="16" customHeight="1" x14ac:dyDescent="0.2">
      <c r="A689" s="20"/>
    </row>
    <row r="690" spans="1:1" ht="16" customHeight="1" x14ac:dyDescent="0.2">
      <c r="A690" s="20"/>
    </row>
    <row r="691" spans="1:1" ht="16" customHeight="1" x14ac:dyDescent="0.2">
      <c r="A691" s="20"/>
    </row>
    <row r="692" spans="1:1" ht="16" customHeight="1" x14ac:dyDescent="0.2">
      <c r="A692" s="20"/>
    </row>
    <row r="693" spans="1:1" ht="16" customHeight="1" x14ac:dyDescent="0.2">
      <c r="A693" s="20"/>
    </row>
    <row r="694" spans="1:1" ht="16" customHeight="1" x14ac:dyDescent="0.2">
      <c r="A694" s="20"/>
    </row>
    <row r="695" spans="1:1" ht="16" customHeight="1" x14ac:dyDescent="0.2">
      <c r="A695" s="20"/>
    </row>
    <row r="696" spans="1:1" ht="16" customHeight="1" x14ac:dyDescent="0.2">
      <c r="A696" s="20"/>
    </row>
    <row r="697" spans="1:1" ht="16" customHeight="1" x14ac:dyDescent="0.2">
      <c r="A697" s="20"/>
    </row>
    <row r="698" spans="1:1" ht="16" customHeight="1" x14ac:dyDescent="0.2">
      <c r="A698" s="20"/>
    </row>
    <row r="699" spans="1:1" ht="16" customHeight="1" x14ac:dyDescent="0.2">
      <c r="A699" s="20"/>
    </row>
    <row r="700" spans="1:1" ht="16" customHeight="1" x14ac:dyDescent="0.2">
      <c r="A700" s="20"/>
    </row>
    <row r="701" spans="1:1" ht="16" customHeight="1" x14ac:dyDescent="0.2">
      <c r="A701" s="20"/>
    </row>
    <row r="702" spans="1:1" ht="16" customHeight="1" x14ac:dyDescent="0.2">
      <c r="A702" s="20"/>
    </row>
    <row r="703" spans="1:1" ht="16" customHeight="1" x14ac:dyDescent="0.2">
      <c r="A703" s="20"/>
    </row>
    <row r="704" spans="1:1" ht="16" customHeight="1" x14ac:dyDescent="0.2">
      <c r="A704" s="20"/>
    </row>
    <row r="705" spans="1:1" ht="16" customHeight="1" x14ac:dyDescent="0.2">
      <c r="A705" s="20"/>
    </row>
    <row r="706" spans="1:1" ht="16" customHeight="1" x14ac:dyDescent="0.2">
      <c r="A706" s="20"/>
    </row>
    <row r="707" spans="1:1" ht="16" customHeight="1" x14ac:dyDescent="0.2">
      <c r="A707" s="20"/>
    </row>
    <row r="708" spans="1:1" ht="16" customHeight="1" x14ac:dyDescent="0.2">
      <c r="A708" s="20"/>
    </row>
    <row r="709" spans="1:1" ht="16" customHeight="1" x14ac:dyDescent="0.2">
      <c r="A709" s="20"/>
    </row>
    <row r="710" spans="1:1" ht="16" customHeight="1" x14ac:dyDescent="0.2">
      <c r="A710" s="20"/>
    </row>
    <row r="711" spans="1:1" ht="16" customHeight="1" x14ac:dyDescent="0.2">
      <c r="A711" s="20"/>
    </row>
    <row r="712" spans="1:1" ht="16" customHeight="1" x14ac:dyDescent="0.2">
      <c r="A712" s="20"/>
    </row>
    <row r="713" spans="1:1" ht="16" customHeight="1" x14ac:dyDescent="0.2">
      <c r="A713" s="20"/>
    </row>
    <row r="714" spans="1:1" ht="16" customHeight="1" x14ac:dyDescent="0.2">
      <c r="A714" s="20"/>
    </row>
    <row r="715" spans="1:1" ht="16" customHeight="1" x14ac:dyDescent="0.2">
      <c r="A715" s="20"/>
    </row>
    <row r="716" spans="1:1" ht="16" customHeight="1" x14ac:dyDescent="0.2">
      <c r="A716" s="20"/>
    </row>
    <row r="717" spans="1:1" ht="16" customHeight="1" x14ac:dyDescent="0.2">
      <c r="A717" s="20"/>
    </row>
    <row r="718" spans="1:1" ht="16" customHeight="1" x14ac:dyDescent="0.2">
      <c r="A718" s="20"/>
    </row>
    <row r="719" spans="1:1" ht="16" customHeight="1" x14ac:dyDescent="0.2">
      <c r="A719" s="20"/>
    </row>
    <row r="720" spans="1:1" ht="16" customHeight="1" x14ac:dyDescent="0.2">
      <c r="A720" s="20"/>
    </row>
    <row r="721" spans="1:1" ht="16" customHeight="1" x14ac:dyDescent="0.2">
      <c r="A721" s="20"/>
    </row>
    <row r="722" spans="1:1" ht="16" customHeight="1" x14ac:dyDescent="0.2">
      <c r="A722" s="20"/>
    </row>
    <row r="723" spans="1:1" ht="16" customHeight="1" x14ac:dyDescent="0.2">
      <c r="A723" s="20"/>
    </row>
    <row r="724" spans="1:1" ht="16" customHeight="1" x14ac:dyDescent="0.2">
      <c r="A724" s="20"/>
    </row>
    <row r="725" spans="1:1" ht="16" customHeight="1" x14ac:dyDescent="0.2">
      <c r="A725" s="20"/>
    </row>
    <row r="726" spans="1:1" ht="16" customHeight="1" x14ac:dyDescent="0.2">
      <c r="A726" s="20"/>
    </row>
    <row r="727" spans="1:1" ht="16" customHeight="1" x14ac:dyDescent="0.2">
      <c r="A727" s="20"/>
    </row>
    <row r="728" spans="1:1" ht="16" customHeight="1" x14ac:dyDescent="0.2">
      <c r="A728" s="20"/>
    </row>
    <row r="729" spans="1:1" ht="16" customHeight="1" x14ac:dyDescent="0.2">
      <c r="A729" s="20"/>
    </row>
    <row r="730" spans="1:1" ht="16" customHeight="1" x14ac:dyDescent="0.2">
      <c r="A730" s="20"/>
    </row>
    <row r="731" spans="1:1" ht="16" customHeight="1" x14ac:dyDescent="0.2">
      <c r="A731" s="20"/>
    </row>
    <row r="732" spans="1:1" ht="16" customHeight="1" x14ac:dyDescent="0.2">
      <c r="A732" s="20"/>
    </row>
    <row r="733" spans="1:1" ht="16" customHeight="1" x14ac:dyDescent="0.2">
      <c r="A733" s="20"/>
    </row>
    <row r="734" spans="1:1" ht="16" customHeight="1" x14ac:dyDescent="0.2">
      <c r="A734" s="20"/>
    </row>
    <row r="735" spans="1:1" ht="16" customHeight="1" x14ac:dyDescent="0.2">
      <c r="A735" s="20"/>
    </row>
    <row r="736" spans="1:1" ht="16" customHeight="1" x14ac:dyDescent="0.2">
      <c r="A736" s="20"/>
    </row>
    <row r="737" spans="1:1" ht="16" customHeight="1" x14ac:dyDescent="0.2">
      <c r="A737" s="20"/>
    </row>
    <row r="738" spans="1:1" ht="16" customHeight="1" x14ac:dyDescent="0.2">
      <c r="A738" s="20"/>
    </row>
    <row r="739" spans="1:1" ht="16" customHeight="1" x14ac:dyDescent="0.2">
      <c r="A739" s="20"/>
    </row>
    <row r="740" spans="1:1" ht="16" customHeight="1" x14ac:dyDescent="0.2">
      <c r="A740" s="20"/>
    </row>
    <row r="741" spans="1:1" ht="16" customHeight="1" x14ac:dyDescent="0.2">
      <c r="A741" s="20"/>
    </row>
    <row r="742" spans="1:1" ht="16" customHeight="1" x14ac:dyDescent="0.2">
      <c r="A742" s="20"/>
    </row>
    <row r="743" spans="1:1" ht="16" customHeight="1" x14ac:dyDescent="0.2">
      <c r="A743" s="20"/>
    </row>
    <row r="744" spans="1:1" ht="16" customHeight="1" x14ac:dyDescent="0.2">
      <c r="A744" s="20"/>
    </row>
    <row r="745" spans="1:1" ht="16" customHeight="1" x14ac:dyDescent="0.2">
      <c r="A745" s="20"/>
    </row>
    <row r="746" spans="1:1" ht="16" customHeight="1" x14ac:dyDescent="0.2">
      <c r="A746" s="20"/>
    </row>
    <row r="747" spans="1:1" ht="16" customHeight="1" x14ac:dyDescent="0.2">
      <c r="A747" s="20"/>
    </row>
    <row r="748" spans="1:1" ht="16" customHeight="1" x14ac:dyDescent="0.2">
      <c r="A748" s="20"/>
    </row>
    <row r="749" spans="1:1" ht="16" customHeight="1" x14ac:dyDescent="0.2">
      <c r="A749" s="20"/>
    </row>
    <row r="750" spans="1:1" ht="16" customHeight="1" x14ac:dyDescent="0.2">
      <c r="A750" s="20"/>
    </row>
    <row r="751" spans="1:1" ht="16" customHeight="1" x14ac:dyDescent="0.2">
      <c r="A751" s="20"/>
    </row>
    <row r="752" spans="1:1" ht="16" customHeight="1" x14ac:dyDescent="0.2">
      <c r="A752" s="20"/>
    </row>
    <row r="753" spans="1:1" ht="16" customHeight="1" x14ac:dyDescent="0.2">
      <c r="A753" s="20"/>
    </row>
    <row r="754" spans="1:1" ht="16" customHeight="1" x14ac:dyDescent="0.2">
      <c r="A754" s="20"/>
    </row>
    <row r="755" spans="1:1" ht="16" customHeight="1" x14ac:dyDescent="0.2">
      <c r="A755" s="20"/>
    </row>
    <row r="756" spans="1:1" ht="16" customHeight="1" x14ac:dyDescent="0.2">
      <c r="A756" s="20"/>
    </row>
    <row r="757" spans="1:1" ht="16" customHeight="1" x14ac:dyDescent="0.2">
      <c r="A757" s="20"/>
    </row>
    <row r="758" spans="1:1" ht="16" customHeight="1" x14ac:dyDescent="0.2">
      <c r="A758" s="20"/>
    </row>
    <row r="759" spans="1:1" ht="16" customHeight="1" x14ac:dyDescent="0.2">
      <c r="A759" s="20"/>
    </row>
    <row r="760" spans="1:1" ht="16" customHeight="1" x14ac:dyDescent="0.2">
      <c r="A760" s="20"/>
    </row>
    <row r="761" spans="1:1" ht="16" customHeight="1" x14ac:dyDescent="0.2">
      <c r="A761" s="20"/>
    </row>
    <row r="762" spans="1:1" ht="16" customHeight="1" x14ac:dyDescent="0.2">
      <c r="A762" s="20"/>
    </row>
    <row r="763" spans="1:1" ht="16" customHeight="1" x14ac:dyDescent="0.2">
      <c r="A763" s="20"/>
    </row>
    <row r="764" spans="1:1" ht="16" customHeight="1" x14ac:dyDescent="0.2">
      <c r="A764" s="20"/>
    </row>
    <row r="765" spans="1:1" ht="16" customHeight="1" x14ac:dyDescent="0.2">
      <c r="A765" s="20"/>
    </row>
    <row r="766" spans="1:1" ht="16" customHeight="1" x14ac:dyDescent="0.2">
      <c r="A766" s="20"/>
    </row>
    <row r="767" spans="1:1" ht="16" customHeight="1" x14ac:dyDescent="0.2">
      <c r="A767" s="20"/>
    </row>
    <row r="768" spans="1:1" ht="16" customHeight="1" x14ac:dyDescent="0.2">
      <c r="A768" s="20"/>
    </row>
    <row r="769" spans="1:1" ht="16" customHeight="1" x14ac:dyDescent="0.2">
      <c r="A769" s="20"/>
    </row>
    <row r="770" spans="1:1" ht="16" customHeight="1" x14ac:dyDescent="0.2">
      <c r="A770" s="20"/>
    </row>
    <row r="771" spans="1:1" ht="16" customHeight="1" x14ac:dyDescent="0.2">
      <c r="A771" s="20"/>
    </row>
    <row r="772" spans="1:1" ht="16" customHeight="1" x14ac:dyDescent="0.2">
      <c r="A772" s="20"/>
    </row>
    <row r="773" spans="1:1" ht="16" customHeight="1" x14ac:dyDescent="0.2">
      <c r="A773" s="20"/>
    </row>
    <row r="774" spans="1:1" ht="16" customHeight="1" x14ac:dyDescent="0.2">
      <c r="A774" s="20"/>
    </row>
    <row r="775" spans="1:1" ht="16" customHeight="1" x14ac:dyDescent="0.2">
      <c r="A775" s="20"/>
    </row>
    <row r="776" spans="1:1" ht="16" customHeight="1" x14ac:dyDescent="0.2">
      <c r="A776" s="20"/>
    </row>
    <row r="777" spans="1:1" ht="16" customHeight="1" x14ac:dyDescent="0.2">
      <c r="A777" s="20"/>
    </row>
    <row r="778" spans="1:1" ht="16" customHeight="1" x14ac:dyDescent="0.2">
      <c r="A778" s="20"/>
    </row>
    <row r="779" spans="1:1" ht="16" customHeight="1" x14ac:dyDescent="0.2">
      <c r="A779" s="20"/>
    </row>
    <row r="780" spans="1:1" ht="16" customHeight="1" x14ac:dyDescent="0.2">
      <c r="A780" s="20"/>
    </row>
    <row r="781" spans="1:1" ht="16" customHeight="1" x14ac:dyDescent="0.2">
      <c r="A781" s="20"/>
    </row>
    <row r="782" spans="1:1" ht="16" customHeight="1" x14ac:dyDescent="0.2">
      <c r="A782" s="20"/>
    </row>
    <row r="783" spans="1:1" ht="16" customHeight="1" x14ac:dyDescent="0.2">
      <c r="A783" s="20"/>
    </row>
    <row r="784" spans="1:1" ht="16" customHeight="1" x14ac:dyDescent="0.2">
      <c r="A784" s="20"/>
    </row>
    <row r="785" spans="1:1" ht="16" customHeight="1" x14ac:dyDescent="0.2">
      <c r="A785" s="20"/>
    </row>
    <row r="786" spans="1:1" ht="16" customHeight="1" x14ac:dyDescent="0.2">
      <c r="A786" s="20"/>
    </row>
    <row r="787" spans="1:1" ht="16" customHeight="1" x14ac:dyDescent="0.2">
      <c r="A787" s="20"/>
    </row>
    <row r="788" spans="1:1" ht="16" customHeight="1" x14ac:dyDescent="0.2">
      <c r="A788" s="20"/>
    </row>
    <row r="789" spans="1:1" ht="16" customHeight="1" x14ac:dyDescent="0.2">
      <c r="A789" s="20"/>
    </row>
    <row r="790" spans="1:1" ht="16" customHeight="1" x14ac:dyDescent="0.2">
      <c r="A790" s="20"/>
    </row>
    <row r="791" spans="1:1" ht="16" customHeight="1" x14ac:dyDescent="0.2">
      <c r="A791" s="20"/>
    </row>
    <row r="792" spans="1:1" ht="16" customHeight="1" x14ac:dyDescent="0.2">
      <c r="A792" s="20"/>
    </row>
    <row r="793" spans="1:1" ht="16" customHeight="1" x14ac:dyDescent="0.2">
      <c r="A793" s="20"/>
    </row>
    <row r="794" spans="1:1" ht="16" customHeight="1" x14ac:dyDescent="0.2">
      <c r="A794" s="20"/>
    </row>
    <row r="795" spans="1:1" ht="16" customHeight="1" x14ac:dyDescent="0.2">
      <c r="A795" s="20"/>
    </row>
    <row r="796" spans="1:1" ht="16" customHeight="1" x14ac:dyDescent="0.2">
      <c r="A796" s="20"/>
    </row>
    <row r="797" spans="1:1" ht="16" customHeight="1" x14ac:dyDescent="0.2">
      <c r="A797" s="20"/>
    </row>
    <row r="798" spans="1:1" ht="16" customHeight="1" x14ac:dyDescent="0.2">
      <c r="A798" s="20"/>
    </row>
    <row r="799" spans="1:1" ht="16" customHeight="1" x14ac:dyDescent="0.2">
      <c r="A799" s="20"/>
    </row>
    <row r="800" spans="1:1" ht="16" customHeight="1" x14ac:dyDescent="0.2">
      <c r="A800" s="20"/>
    </row>
    <row r="801" spans="1:1" ht="16" customHeight="1" x14ac:dyDescent="0.2">
      <c r="A801" s="20"/>
    </row>
    <row r="802" spans="1:1" ht="16" customHeight="1" x14ac:dyDescent="0.2">
      <c r="A802" s="20"/>
    </row>
    <row r="803" spans="1:1" ht="16" customHeight="1" x14ac:dyDescent="0.2">
      <c r="A803" s="20"/>
    </row>
    <row r="804" spans="1:1" ht="16" customHeight="1" x14ac:dyDescent="0.2">
      <c r="A804" s="20"/>
    </row>
    <row r="805" spans="1:1" ht="16" customHeight="1" x14ac:dyDescent="0.2">
      <c r="A805" s="20"/>
    </row>
    <row r="806" spans="1:1" ht="16" customHeight="1" x14ac:dyDescent="0.2">
      <c r="A806" s="20"/>
    </row>
    <row r="807" spans="1:1" ht="16" customHeight="1" x14ac:dyDescent="0.2">
      <c r="A807" s="20"/>
    </row>
    <row r="808" spans="1:1" ht="16" customHeight="1" x14ac:dyDescent="0.2">
      <c r="A808" s="20"/>
    </row>
    <row r="809" spans="1:1" ht="16" customHeight="1" x14ac:dyDescent="0.2">
      <c r="A809" s="20"/>
    </row>
    <row r="810" spans="1:1" ht="16" customHeight="1" x14ac:dyDescent="0.2">
      <c r="A810" s="20"/>
    </row>
    <row r="811" spans="1:1" ht="16" customHeight="1" x14ac:dyDescent="0.2">
      <c r="A811" s="20"/>
    </row>
    <row r="812" spans="1:1" ht="16" customHeight="1" x14ac:dyDescent="0.2">
      <c r="A812" s="20"/>
    </row>
    <row r="813" spans="1:1" ht="16" customHeight="1" x14ac:dyDescent="0.2">
      <c r="A813" s="20"/>
    </row>
    <row r="814" spans="1:1" ht="16" customHeight="1" x14ac:dyDescent="0.2">
      <c r="A814" s="20"/>
    </row>
    <row r="815" spans="1:1" ht="16" customHeight="1" x14ac:dyDescent="0.2">
      <c r="A815" s="20"/>
    </row>
    <row r="816" spans="1:1" ht="16" customHeight="1" x14ac:dyDescent="0.2">
      <c r="A816" s="20"/>
    </row>
    <row r="817" spans="1:1" ht="16" customHeight="1" x14ac:dyDescent="0.2">
      <c r="A817" s="20"/>
    </row>
    <row r="818" spans="1:1" ht="16" customHeight="1" x14ac:dyDescent="0.2">
      <c r="A818" s="20"/>
    </row>
    <row r="819" spans="1:1" ht="16" customHeight="1" x14ac:dyDescent="0.2">
      <c r="A819" s="20"/>
    </row>
    <row r="820" spans="1:1" ht="16" customHeight="1" x14ac:dyDescent="0.2">
      <c r="A820" s="20"/>
    </row>
    <row r="821" spans="1:1" ht="16" customHeight="1" x14ac:dyDescent="0.2">
      <c r="A821" s="20"/>
    </row>
    <row r="822" spans="1:1" ht="16" customHeight="1" x14ac:dyDescent="0.2">
      <c r="A822" s="20"/>
    </row>
    <row r="823" spans="1:1" ht="16" customHeight="1" x14ac:dyDescent="0.2">
      <c r="A823" s="20"/>
    </row>
    <row r="824" spans="1:1" ht="16" customHeight="1" x14ac:dyDescent="0.2">
      <c r="A824" s="20"/>
    </row>
    <row r="825" spans="1:1" ht="16" customHeight="1" x14ac:dyDescent="0.2">
      <c r="A825" s="20"/>
    </row>
    <row r="826" spans="1:1" ht="16" customHeight="1" x14ac:dyDescent="0.2">
      <c r="A826" s="20"/>
    </row>
    <row r="827" spans="1:1" ht="16" customHeight="1" x14ac:dyDescent="0.2">
      <c r="A827" s="20"/>
    </row>
    <row r="828" spans="1:1" ht="16" customHeight="1" x14ac:dyDescent="0.2">
      <c r="A828" s="20"/>
    </row>
    <row r="829" spans="1:1" ht="16" customHeight="1" x14ac:dyDescent="0.2">
      <c r="A829" s="20"/>
    </row>
    <row r="830" spans="1:1" ht="16" customHeight="1" x14ac:dyDescent="0.2">
      <c r="A830" s="20"/>
    </row>
    <row r="831" spans="1:1" ht="16" customHeight="1" x14ac:dyDescent="0.2">
      <c r="A831" s="20"/>
    </row>
    <row r="832" spans="1:1" ht="16" customHeight="1" x14ac:dyDescent="0.2">
      <c r="A832" s="20"/>
    </row>
    <row r="833" spans="1:1" ht="16" customHeight="1" x14ac:dyDescent="0.2">
      <c r="A833" s="20"/>
    </row>
    <row r="834" spans="1:1" ht="16" customHeight="1" x14ac:dyDescent="0.2">
      <c r="A834" s="20"/>
    </row>
    <row r="835" spans="1:1" ht="16" customHeight="1" x14ac:dyDescent="0.2">
      <c r="A835" s="20"/>
    </row>
    <row r="836" spans="1:1" ht="16" customHeight="1" x14ac:dyDescent="0.2">
      <c r="A836" s="20"/>
    </row>
    <row r="837" spans="1:1" ht="16" customHeight="1" x14ac:dyDescent="0.2">
      <c r="A837" s="20"/>
    </row>
    <row r="838" spans="1:1" ht="16" customHeight="1" x14ac:dyDescent="0.2">
      <c r="A838" s="20"/>
    </row>
    <row r="839" spans="1:1" ht="16" customHeight="1" x14ac:dyDescent="0.2">
      <c r="A839" s="20"/>
    </row>
    <row r="840" spans="1:1" ht="16" customHeight="1" x14ac:dyDescent="0.2">
      <c r="A840" s="20"/>
    </row>
    <row r="841" spans="1:1" ht="16" customHeight="1" x14ac:dyDescent="0.2">
      <c r="A841" s="20"/>
    </row>
    <row r="842" spans="1:1" ht="16" customHeight="1" x14ac:dyDescent="0.2">
      <c r="A842" s="20"/>
    </row>
    <row r="843" spans="1:1" ht="16" customHeight="1" x14ac:dyDescent="0.2">
      <c r="A843" s="20"/>
    </row>
    <row r="844" spans="1:1" ht="16" customHeight="1" x14ac:dyDescent="0.2">
      <c r="A844" s="20"/>
    </row>
    <row r="845" spans="1:1" ht="16" customHeight="1" x14ac:dyDescent="0.2">
      <c r="A845" s="20"/>
    </row>
    <row r="846" spans="1:1" ht="16" customHeight="1" x14ac:dyDescent="0.2">
      <c r="A846" s="20"/>
    </row>
    <row r="847" spans="1:1" ht="16" customHeight="1" x14ac:dyDescent="0.2">
      <c r="A847" s="20"/>
    </row>
    <row r="848" spans="1:1" ht="16" customHeight="1" x14ac:dyDescent="0.2">
      <c r="A848" s="20"/>
    </row>
    <row r="849" spans="1:1" ht="16" customHeight="1" x14ac:dyDescent="0.2">
      <c r="A849" s="20"/>
    </row>
    <row r="850" spans="1:1" ht="16" customHeight="1" x14ac:dyDescent="0.2">
      <c r="A850" s="20"/>
    </row>
    <row r="851" spans="1:1" ht="16" customHeight="1" x14ac:dyDescent="0.2">
      <c r="A851" s="20"/>
    </row>
    <row r="852" spans="1:1" ht="16" customHeight="1" x14ac:dyDescent="0.2">
      <c r="A852" s="20"/>
    </row>
    <row r="853" spans="1:1" ht="16" customHeight="1" x14ac:dyDescent="0.2">
      <c r="A853" s="20"/>
    </row>
    <row r="854" spans="1:1" ht="16" customHeight="1" x14ac:dyDescent="0.2">
      <c r="A854" s="20"/>
    </row>
    <row r="855" spans="1:1" ht="16" customHeight="1" x14ac:dyDescent="0.2">
      <c r="A855" s="20"/>
    </row>
    <row r="856" spans="1:1" ht="16" customHeight="1" x14ac:dyDescent="0.2">
      <c r="A856" s="20"/>
    </row>
    <row r="857" spans="1:1" ht="16" customHeight="1" x14ac:dyDescent="0.2">
      <c r="A857" s="20"/>
    </row>
    <row r="858" spans="1:1" ht="16" customHeight="1" x14ac:dyDescent="0.2">
      <c r="A858" s="20"/>
    </row>
    <row r="859" spans="1:1" ht="16" customHeight="1" x14ac:dyDescent="0.2">
      <c r="A859" s="20"/>
    </row>
    <row r="860" spans="1:1" ht="16" customHeight="1" x14ac:dyDescent="0.2">
      <c r="A860" s="20"/>
    </row>
    <row r="861" spans="1:1" ht="16" customHeight="1" x14ac:dyDescent="0.2">
      <c r="A861" s="20"/>
    </row>
    <row r="862" spans="1:1" ht="16" customHeight="1" x14ac:dyDescent="0.2">
      <c r="A862" s="20"/>
    </row>
    <row r="863" spans="1:1" ht="16" customHeight="1" x14ac:dyDescent="0.2">
      <c r="A863" s="20"/>
    </row>
    <row r="864" spans="1:1" ht="16" customHeight="1" x14ac:dyDescent="0.2">
      <c r="A864" s="20"/>
    </row>
    <row r="865" spans="1:1" ht="16" customHeight="1" x14ac:dyDescent="0.2">
      <c r="A865" s="20"/>
    </row>
    <row r="866" spans="1:1" ht="16" customHeight="1" x14ac:dyDescent="0.2">
      <c r="A866" s="20"/>
    </row>
    <row r="867" spans="1:1" ht="16" customHeight="1" x14ac:dyDescent="0.2">
      <c r="A867" s="20"/>
    </row>
    <row r="868" spans="1:1" ht="16" customHeight="1" x14ac:dyDescent="0.2">
      <c r="A868" s="20"/>
    </row>
    <row r="869" spans="1:1" ht="16" customHeight="1" x14ac:dyDescent="0.2">
      <c r="A869" s="20"/>
    </row>
    <row r="870" spans="1:1" ht="16" customHeight="1" x14ac:dyDescent="0.2">
      <c r="A870" s="20"/>
    </row>
    <row r="871" spans="1:1" ht="16" customHeight="1" x14ac:dyDescent="0.2">
      <c r="A871" s="20"/>
    </row>
    <row r="872" spans="1:1" ht="16" customHeight="1" x14ac:dyDescent="0.2">
      <c r="A872" s="20"/>
    </row>
    <row r="873" spans="1:1" ht="16" customHeight="1" x14ac:dyDescent="0.2">
      <c r="A873" s="20"/>
    </row>
    <row r="874" spans="1:1" ht="16" customHeight="1" x14ac:dyDescent="0.2">
      <c r="A874" s="20"/>
    </row>
    <row r="875" spans="1:1" ht="16" customHeight="1" x14ac:dyDescent="0.2">
      <c r="A875" s="20"/>
    </row>
    <row r="876" spans="1:1" ht="16" customHeight="1" x14ac:dyDescent="0.2">
      <c r="A876" s="20"/>
    </row>
    <row r="877" spans="1:1" ht="16" customHeight="1" x14ac:dyDescent="0.2">
      <c r="A877" s="20"/>
    </row>
    <row r="878" spans="1:1" ht="16" customHeight="1" x14ac:dyDescent="0.2">
      <c r="A878" s="20"/>
    </row>
    <row r="879" spans="1:1" ht="16" customHeight="1" x14ac:dyDescent="0.2">
      <c r="A879" s="20"/>
    </row>
    <row r="880" spans="1:1" ht="16" customHeight="1" x14ac:dyDescent="0.2">
      <c r="A880" s="20"/>
    </row>
    <row r="881" spans="1:1" ht="16" customHeight="1" x14ac:dyDescent="0.2">
      <c r="A881" s="20"/>
    </row>
    <row r="882" spans="1:1" ht="16" customHeight="1" x14ac:dyDescent="0.2">
      <c r="A882" s="20"/>
    </row>
    <row r="883" spans="1:1" ht="16" customHeight="1" x14ac:dyDescent="0.2">
      <c r="A883" s="20"/>
    </row>
    <row r="884" spans="1:1" ht="16" customHeight="1" x14ac:dyDescent="0.2">
      <c r="A884" s="20"/>
    </row>
    <row r="885" spans="1:1" ht="16" customHeight="1" x14ac:dyDescent="0.2">
      <c r="A885" s="20"/>
    </row>
    <row r="886" spans="1:1" ht="16" customHeight="1" x14ac:dyDescent="0.2">
      <c r="A886" s="20"/>
    </row>
    <row r="887" spans="1:1" ht="16" customHeight="1" x14ac:dyDescent="0.2">
      <c r="A887" s="20"/>
    </row>
    <row r="888" spans="1:1" ht="16" customHeight="1" x14ac:dyDescent="0.2">
      <c r="A888" s="20"/>
    </row>
    <row r="889" spans="1:1" ht="16" customHeight="1" x14ac:dyDescent="0.2">
      <c r="A889" s="20"/>
    </row>
    <row r="890" spans="1:1" ht="16" customHeight="1" x14ac:dyDescent="0.2">
      <c r="A890" s="20"/>
    </row>
    <row r="891" spans="1:1" ht="16" customHeight="1" x14ac:dyDescent="0.2">
      <c r="A891" s="20"/>
    </row>
    <row r="892" spans="1:1" ht="16" customHeight="1" x14ac:dyDescent="0.2">
      <c r="A892" s="20"/>
    </row>
    <row r="893" spans="1:1" ht="16" customHeight="1" x14ac:dyDescent="0.2">
      <c r="A893" s="20"/>
    </row>
    <row r="894" spans="1:1" ht="16" customHeight="1" x14ac:dyDescent="0.2">
      <c r="A894" s="20"/>
    </row>
    <row r="895" spans="1:1" ht="16" customHeight="1" x14ac:dyDescent="0.2">
      <c r="A895" s="20"/>
    </row>
    <row r="896" spans="1:1" ht="16" customHeight="1" x14ac:dyDescent="0.2">
      <c r="A896" s="20"/>
    </row>
    <row r="897" spans="1:1" ht="16" customHeight="1" x14ac:dyDescent="0.2">
      <c r="A897" s="20"/>
    </row>
    <row r="898" spans="1:1" ht="16" customHeight="1" x14ac:dyDescent="0.2">
      <c r="A898" s="20"/>
    </row>
    <row r="899" spans="1:1" ht="16" customHeight="1" x14ac:dyDescent="0.2">
      <c r="A899" s="20"/>
    </row>
    <row r="900" spans="1:1" ht="16" customHeight="1" x14ac:dyDescent="0.2">
      <c r="A900" s="20"/>
    </row>
    <row r="901" spans="1:1" ht="16" customHeight="1" x14ac:dyDescent="0.2">
      <c r="A901" s="20"/>
    </row>
    <row r="902" spans="1:1" ht="16" customHeight="1" x14ac:dyDescent="0.2">
      <c r="A902" s="20"/>
    </row>
    <row r="903" spans="1:1" ht="16" customHeight="1" x14ac:dyDescent="0.2">
      <c r="A903" s="20"/>
    </row>
    <row r="904" spans="1:1" ht="16" customHeight="1" x14ac:dyDescent="0.2">
      <c r="A904" s="20"/>
    </row>
    <row r="905" spans="1:1" ht="16" customHeight="1" x14ac:dyDescent="0.2">
      <c r="A905" s="20"/>
    </row>
    <row r="906" spans="1:1" ht="16" customHeight="1" x14ac:dyDescent="0.2">
      <c r="A906" s="20"/>
    </row>
    <row r="907" spans="1:1" ht="16" customHeight="1" x14ac:dyDescent="0.2">
      <c r="A907" s="20"/>
    </row>
    <row r="908" spans="1:1" ht="16" customHeight="1" x14ac:dyDescent="0.2">
      <c r="A908" s="20"/>
    </row>
    <row r="909" spans="1:1" ht="16" customHeight="1" x14ac:dyDescent="0.2">
      <c r="A909" s="20"/>
    </row>
    <row r="910" spans="1:1" ht="16" customHeight="1" x14ac:dyDescent="0.2">
      <c r="A910" s="20"/>
    </row>
    <row r="911" spans="1:1" ht="16" customHeight="1" x14ac:dyDescent="0.2">
      <c r="A911" s="20"/>
    </row>
    <row r="912" spans="1:1" ht="16" customHeight="1" x14ac:dyDescent="0.2">
      <c r="A912" s="20"/>
    </row>
    <row r="913" spans="1:1" ht="16" customHeight="1" x14ac:dyDescent="0.2">
      <c r="A913" s="20"/>
    </row>
    <row r="914" spans="1:1" ht="16" customHeight="1" x14ac:dyDescent="0.2">
      <c r="A914" s="20"/>
    </row>
    <row r="915" spans="1:1" ht="16" customHeight="1" x14ac:dyDescent="0.2">
      <c r="A915" s="20"/>
    </row>
    <row r="916" spans="1:1" ht="16" customHeight="1" x14ac:dyDescent="0.2">
      <c r="A916" s="20"/>
    </row>
    <row r="917" spans="1:1" ht="16" customHeight="1" x14ac:dyDescent="0.2">
      <c r="A917" s="20"/>
    </row>
    <row r="918" spans="1:1" ht="16" customHeight="1" x14ac:dyDescent="0.2">
      <c r="A918" s="20"/>
    </row>
    <row r="919" spans="1:1" ht="16" customHeight="1" x14ac:dyDescent="0.2">
      <c r="A919" s="20"/>
    </row>
    <row r="920" spans="1:1" ht="16" customHeight="1" x14ac:dyDescent="0.2">
      <c r="A920" s="20"/>
    </row>
    <row r="921" spans="1:1" ht="16" customHeight="1" x14ac:dyDescent="0.2">
      <c r="A921" s="20"/>
    </row>
    <row r="922" spans="1:1" ht="16" customHeight="1" x14ac:dyDescent="0.2">
      <c r="A922" s="20"/>
    </row>
    <row r="923" spans="1:1" ht="16" customHeight="1" x14ac:dyDescent="0.2">
      <c r="A923" s="20"/>
    </row>
    <row r="924" spans="1:1" ht="16" customHeight="1" x14ac:dyDescent="0.2">
      <c r="A924" s="20"/>
    </row>
    <row r="925" spans="1:1" ht="16" customHeight="1" x14ac:dyDescent="0.2">
      <c r="A925" s="20"/>
    </row>
    <row r="926" spans="1:1" ht="16" customHeight="1" x14ac:dyDescent="0.2">
      <c r="A926" s="20"/>
    </row>
    <row r="927" spans="1:1" ht="16" customHeight="1" x14ac:dyDescent="0.2">
      <c r="A927" s="20"/>
    </row>
    <row r="928" spans="1:1" ht="16" customHeight="1" x14ac:dyDescent="0.2">
      <c r="A928" s="20"/>
    </row>
    <row r="929" spans="1:1" ht="16" customHeight="1" x14ac:dyDescent="0.2">
      <c r="A929" s="20"/>
    </row>
    <row r="930" spans="1:1" ht="16" customHeight="1" x14ac:dyDescent="0.2">
      <c r="A930" s="20"/>
    </row>
    <row r="931" spans="1:1" ht="16" customHeight="1" x14ac:dyDescent="0.2">
      <c r="A931" s="20"/>
    </row>
    <row r="932" spans="1:1" ht="16" customHeight="1" x14ac:dyDescent="0.2">
      <c r="A932" s="20"/>
    </row>
    <row r="933" spans="1:1" ht="16" customHeight="1" x14ac:dyDescent="0.2">
      <c r="A933" s="20"/>
    </row>
    <row r="934" spans="1:1" ht="16" customHeight="1" x14ac:dyDescent="0.2">
      <c r="A934" s="20"/>
    </row>
    <row r="935" spans="1:1" ht="16" customHeight="1" x14ac:dyDescent="0.2">
      <c r="A935" s="20"/>
    </row>
    <row r="936" spans="1:1" ht="16" customHeight="1" x14ac:dyDescent="0.2">
      <c r="A936" s="20"/>
    </row>
    <row r="937" spans="1:1" ht="16" customHeight="1" x14ac:dyDescent="0.2">
      <c r="A937" s="20"/>
    </row>
    <row r="938" spans="1:1" ht="16" customHeight="1" x14ac:dyDescent="0.2">
      <c r="A938" s="20"/>
    </row>
    <row r="939" spans="1:1" ht="16" customHeight="1" x14ac:dyDescent="0.2">
      <c r="A939" s="20"/>
    </row>
    <row r="940" spans="1:1" ht="16" customHeight="1" x14ac:dyDescent="0.2">
      <c r="A940" s="20"/>
    </row>
    <row r="941" spans="1:1" ht="16" customHeight="1" x14ac:dyDescent="0.2">
      <c r="A941" s="20"/>
    </row>
    <row r="942" spans="1:1" ht="16" customHeight="1" x14ac:dyDescent="0.2">
      <c r="A942" s="20"/>
    </row>
    <row r="943" spans="1:1" ht="16" customHeight="1" x14ac:dyDescent="0.2">
      <c r="A943" s="20"/>
    </row>
    <row r="944" spans="1:1" ht="16" customHeight="1" x14ac:dyDescent="0.2">
      <c r="A944" s="20"/>
    </row>
    <row r="945" spans="1:1" ht="16" customHeight="1" x14ac:dyDescent="0.2">
      <c r="A945" s="20"/>
    </row>
    <row r="946" spans="1:1" ht="16" customHeight="1" x14ac:dyDescent="0.2">
      <c r="A946" s="20"/>
    </row>
    <row r="947" spans="1:1" ht="16" customHeight="1" x14ac:dyDescent="0.2">
      <c r="A947" s="20"/>
    </row>
    <row r="948" spans="1:1" ht="16" customHeight="1" x14ac:dyDescent="0.2">
      <c r="A948" s="20"/>
    </row>
    <row r="949" spans="1:1" ht="16" customHeight="1" x14ac:dyDescent="0.2">
      <c r="A949" s="20"/>
    </row>
    <row r="950" spans="1:1" ht="16" customHeight="1" x14ac:dyDescent="0.2">
      <c r="A950" s="20"/>
    </row>
    <row r="951" spans="1:1" ht="16" customHeight="1" x14ac:dyDescent="0.2">
      <c r="A951" s="20"/>
    </row>
    <row r="952" spans="1:1" ht="16" customHeight="1" x14ac:dyDescent="0.2">
      <c r="A952" s="20"/>
    </row>
    <row r="953" spans="1:1" ht="16" customHeight="1" x14ac:dyDescent="0.2">
      <c r="A953" s="20"/>
    </row>
    <row r="954" spans="1:1" ht="16" customHeight="1" x14ac:dyDescent="0.2">
      <c r="A954" s="20"/>
    </row>
    <row r="955" spans="1:1" ht="16" customHeight="1" x14ac:dyDescent="0.2">
      <c r="A955" s="20"/>
    </row>
    <row r="956" spans="1:1" ht="16" customHeight="1" x14ac:dyDescent="0.2">
      <c r="A956" s="20"/>
    </row>
    <row r="957" spans="1:1" ht="16" customHeight="1" x14ac:dyDescent="0.2">
      <c r="A957" s="20"/>
    </row>
    <row r="958" spans="1:1" ht="16" customHeight="1" x14ac:dyDescent="0.2">
      <c r="A958" s="20"/>
    </row>
    <row r="959" spans="1:1" ht="16" customHeight="1" x14ac:dyDescent="0.2">
      <c r="A959" s="20"/>
    </row>
    <row r="960" spans="1:1" ht="16" customHeight="1" x14ac:dyDescent="0.2">
      <c r="A960" s="20"/>
    </row>
    <row r="961" spans="1:1" ht="16" customHeight="1" x14ac:dyDescent="0.2">
      <c r="A961" s="20"/>
    </row>
    <row r="962" spans="1:1" ht="16" customHeight="1" x14ac:dyDescent="0.2">
      <c r="A962" s="20"/>
    </row>
    <row r="963" spans="1:1" ht="16" customHeight="1" x14ac:dyDescent="0.2">
      <c r="A963" s="20"/>
    </row>
    <row r="964" spans="1:1" ht="16" customHeight="1" x14ac:dyDescent="0.2">
      <c r="A964" s="20"/>
    </row>
    <row r="965" spans="1:1" ht="16" customHeight="1" x14ac:dyDescent="0.2">
      <c r="A965" s="20"/>
    </row>
    <row r="966" spans="1:1" ht="16" customHeight="1" x14ac:dyDescent="0.2">
      <c r="A966" s="20"/>
    </row>
    <row r="967" spans="1:1" ht="16" customHeight="1" x14ac:dyDescent="0.2">
      <c r="A967" s="20"/>
    </row>
    <row r="968" spans="1:1" ht="16" customHeight="1" x14ac:dyDescent="0.2">
      <c r="A968" s="20"/>
    </row>
    <row r="969" spans="1:1" ht="16" customHeight="1" x14ac:dyDescent="0.2">
      <c r="A969" s="20"/>
    </row>
    <row r="970" spans="1:1" ht="16" customHeight="1" x14ac:dyDescent="0.2">
      <c r="A970" s="20"/>
    </row>
    <row r="971" spans="1:1" ht="16" customHeight="1" x14ac:dyDescent="0.2">
      <c r="A971" s="20"/>
    </row>
    <row r="972" spans="1:1" ht="16" customHeight="1" x14ac:dyDescent="0.2">
      <c r="A972" s="20"/>
    </row>
    <row r="973" spans="1:1" ht="16" customHeight="1" x14ac:dyDescent="0.2">
      <c r="A973" s="20"/>
    </row>
    <row r="974" spans="1:1" ht="16" customHeight="1" x14ac:dyDescent="0.2">
      <c r="A974" s="20"/>
    </row>
    <row r="975" spans="1:1" ht="16" customHeight="1" x14ac:dyDescent="0.2">
      <c r="A975" s="20"/>
    </row>
    <row r="976" spans="1:1" ht="16" customHeight="1" x14ac:dyDescent="0.2">
      <c r="A976" s="20"/>
    </row>
    <row r="977" spans="1:1" ht="16" customHeight="1" x14ac:dyDescent="0.2">
      <c r="A977" s="20"/>
    </row>
    <row r="978" spans="1:1" ht="16" customHeight="1" x14ac:dyDescent="0.2">
      <c r="A978" s="20"/>
    </row>
    <row r="979" spans="1:1" ht="16" customHeight="1" x14ac:dyDescent="0.2">
      <c r="A979" s="20"/>
    </row>
    <row r="980" spans="1:1" ht="16" customHeight="1" x14ac:dyDescent="0.2">
      <c r="A980" s="20"/>
    </row>
    <row r="981" spans="1:1" ht="16" customHeight="1" x14ac:dyDescent="0.2">
      <c r="A981" s="20"/>
    </row>
    <row r="982" spans="1:1" ht="16" customHeight="1" x14ac:dyDescent="0.2">
      <c r="A982" s="20"/>
    </row>
    <row r="983" spans="1:1" ht="16" customHeight="1" x14ac:dyDescent="0.2">
      <c r="A983" s="20"/>
    </row>
    <row r="984" spans="1:1" ht="16" customHeight="1" x14ac:dyDescent="0.2">
      <c r="A984" s="20"/>
    </row>
    <row r="985" spans="1:1" ht="16" customHeight="1" x14ac:dyDescent="0.2">
      <c r="A985" s="20"/>
    </row>
    <row r="986" spans="1:1" ht="16" customHeight="1" x14ac:dyDescent="0.2">
      <c r="A986" s="20"/>
    </row>
    <row r="987" spans="1:1" ht="16" customHeight="1" x14ac:dyDescent="0.2">
      <c r="A987" s="20"/>
    </row>
    <row r="988" spans="1:1" ht="16" customHeight="1" x14ac:dyDescent="0.2">
      <c r="A988" s="20"/>
    </row>
    <row r="989" spans="1:1" ht="16" customHeight="1" x14ac:dyDescent="0.2">
      <c r="A989" s="20"/>
    </row>
    <row r="990" spans="1:1" ht="16" customHeight="1" x14ac:dyDescent="0.2">
      <c r="A990" s="20"/>
    </row>
    <row r="991" spans="1:1" ht="16" customHeight="1" x14ac:dyDescent="0.2">
      <c r="A991" s="20"/>
    </row>
  </sheetData>
  <mergeCells count="39">
    <mergeCell ref="B39:E39"/>
    <mergeCell ref="B40:E40"/>
    <mergeCell ref="B41:E41"/>
    <mergeCell ref="B42:E42"/>
    <mergeCell ref="B30:E30"/>
    <mergeCell ref="B31:E31"/>
    <mergeCell ref="B32:E32"/>
    <mergeCell ref="B33:E33"/>
    <mergeCell ref="B34:E34"/>
    <mergeCell ref="B35:E35"/>
    <mergeCell ref="B36:E36"/>
    <mergeCell ref="B27:E27"/>
    <mergeCell ref="B28:E28"/>
    <mergeCell ref="B29:E29"/>
    <mergeCell ref="B37:E37"/>
    <mergeCell ref="B38:E38"/>
    <mergeCell ref="B24:E24"/>
    <mergeCell ref="B25:E25"/>
    <mergeCell ref="B26:E26"/>
    <mergeCell ref="B18:E18"/>
    <mergeCell ref="B19:E19"/>
    <mergeCell ref="B20:E20"/>
    <mergeCell ref="B21:E21"/>
    <mergeCell ref="B23:E23"/>
    <mergeCell ref="B13:E13"/>
    <mergeCell ref="B14:E14"/>
    <mergeCell ref="B15:E15"/>
    <mergeCell ref="B16:E16"/>
    <mergeCell ref="B17:E17"/>
    <mergeCell ref="B8:E8"/>
    <mergeCell ref="B9:E9"/>
    <mergeCell ref="B10:E10"/>
    <mergeCell ref="B11:E11"/>
    <mergeCell ref="B12:E12"/>
    <mergeCell ref="B2:F3"/>
    <mergeCell ref="B4:E4"/>
    <mergeCell ref="B5:E5"/>
    <mergeCell ref="B6:E6"/>
    <mergeCell ref="B7:E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Cover</vt:lpstr>
      <vt:lpstr>CIQ -&gt;</vt:lpstr>
      <vt:lpstr>IS</vt:lpstr>
      <vt:lpstr>Balance Sheet</vt:lpstr>
      <vt:lpstr>Cash Flow </vt:lpstr>
      <vt:lpstr>3SM -&gt;</vt:lpstr>
      <vt:lpstr>DE_IS</vt:lpstr>
      <vt:lpstr>DE_BS</vt:lpstr>
      <vt:lpstr>DE_CF</vt:lpstr>
      <vt:lpstr>Schedules -&gt;</vt:lpstr>
      <vt:lpstr>Metrics &amp; Drivers</vt:lpstr>
      <vt:lpstr>Revenue Build</vt:lpstr>
      <vt:lpstr>Debt Schedule</vt:lpstr>
      <vt:lpstr>Equity Schedule</vt:lpstr>
      <vt:lpstr>NWC</vt:lpstr>
      <vt:lpstr>PPE</vt:lpstr>
      <vt:lpstr>Valuation -&gt;</vt:lpstr>
      <vt:lpstr>Comps</vt:lpstr>
      <vt:lpstr>DCF</vt:lpstr>
      <vt:lpstr>WACC</vt:lpstr>
      <vt:lpstr>Football Field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Lau</dc:creator>
  <cp:lastModifiedBy>Colin Mahoney</cp:lastModifiedBy>
  <dcterms:created xsi:type="dcterms:W3CDTF">2022-12-29T02:56:50Z</dcterms:created>
  <dcterms:modified xsi:type="dcterms:W3CDTF">2023-10-31T23:04:07Z</dcterms:modified>
</cp:coreProperties>
</file>